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FBD3692A-3393-4E93-8E91-4A8D2A02FF6E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4" i="24" l="1"/>
  <c r="C154" i="24"/>
  <c r="D155" i="24"/>
  <c r="C155" i="24"/>
  <c r="C240" i="24" l="1"/>
  <c r="D158" i="24" l="1"/>
  <c r="D157" i="24"/>
  <c r="C380" i="24" l="1"/>
  <c r="C412" i="24"/>
  <c r="E46" i="33" l="1"/>
  <c r="C316" i="24" l="1"/>
  <c r="C317" i="24"/>
  <c r="C315" i="24"/>
  <c r="C268" i="24"/>
  <c r="C298" i="24" l="1"/>
  <c r="C292" i="24"/>
  <c r="C184" i="24" l="1"/>
  <c r="C186" i="24"/>
  <c r="AY59" i="24" l="1"/>
  <c r="S88" i="24" l="1"/>
  <c r="S87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D708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D616" i="25" s="1"/>
  <c r="D642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C26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E57" i="15"/>
  <c r="D57" i="15"/>
  <c r="B57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H53" i="15" s="1"/>
  <c r="I53" i="15" s="1"/>
  <c r="E52" i="15"/>
  <c r="D52" i="15"/>
  <c r="B52" i="15"/>
  <c r="F52" i="15" s="1"/>
  <c r="E51" i="15"/>
  <c r="D51" i="15"/>
  <c r="B51" i="15"/>
  <c r="E50" i="15"/>
  <c r="D50" i="15"/>
  <c r="B50" i="15"/>
  <c r="H50" i="15" s="1"/>
  <c r="I50" i="15" s="1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E45" i="15"/>
  <c r="D45" i="15"/>
  <c r="B45" i="15"/>
  <c r="E44" i="15"/>
  <c r="D44" i="15"/>
  <c r="B44" i="15"/>
  <c r="H44" i="15" s="1"/>
  <c r="I44" i="15" s="1"/>
  <c r="E43" i="15"/>
  <c r="D43" i="15"/>
  <c r="B43" i="15"/>
  <c r="F43" i="15" s="1"/>
  <c r="E42" i="15"/>
  <c r="D42" i="15"/>
  <c r="B42" i="15"/>
  <c r="E41" i="15"/>
  <c r="D41" i="15"/>
  <c r="B41" i="15"/>
  <c r="F41" i="15" s="1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H36" i="15" s="1"/>
  <c r="I36" i="15" s="1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F29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F25" i="15" s="1"/>
  <c r="E24" i="15"/>
  <c r="D24" i="15"/>
  <c r="B24" i="15"/>
  <c r="E23" i="15"/>
  <c r="D23" i="15"/>
  <c r="B23" i="15"/>
  <c r="H23" i="15" s="1"/>
  <c r="I23" i="15" s="1"/>
  <c r="E22" i="15"/>
  <c r="D22" i="15"/>
  <c r="B22" i="15"/>
  <c r="E21" i="15"/>
  <c r="D21" i="15"/>
  <c r="B21" i="15"/>
  <c r="E20" i="15"/>
  <c r="D20" i="15"/>
  <c r="B20" i="15"/>
  <c r="H20" i="15" s="1"/>
  <c r="I20" i="15" s="1"/>
  <c r="E19" i="15"/>
  <c r="D19" i="15"/>
  <c r="B19" i="15"/>
  <c r="H19" i="15" s="1"/>
  <c r="I19" i="15" s="1"/>
  <c r="E18" i="15"/>
  <c r="D18" i="15"/>
  <c r="B18" i="15"/>
  <c r="E17" i="15"/>
  <c r="D17" i="15"/>
  <c r="B17" i="15"/>
  <c r="F16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D366" i="24"/>
  <c r="C120" i="8" s="1"/>
  <c r="D360" i="24"/>
  <c r="D341" i="24"/>
  <c r="C87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AE2" i="31" s="1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O37" i="31" s="1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O8" i="31" s="1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64" i="15" l="1"/>
  <c r="H25" i="15"/>
  <c r="I25" i="15" s="1"/>
  <c r="F69" i="15"/>
  <c r="F59" i="15"/>
  <c r="F63" i="15"/>
  <c r="F17" i="15"/>
  <c r="F55" i="15"/>
  <c r="F50" i="15"/>
  <c r="F33" i="15"/>
  <c r="F20" i="15"/>
  <c r="F28" i="15"/>
  <c r="AR52" i="24"/>
  <c r="AR67" i="24" s="1"/>
  <c r="AR85" i="24" s="1"/>
  <c r="F23" i="15"/>
  <c r="F39" i="15"/>
  <c r="AK52" i="24"/>
  <c r="AK67" i="24" s="1"/>
  <c r="M36" i="31" s="1"/>
  <c r="BA52" i="24"/>
  <c r="BA67" i="24" s="1"/>
  <c r="BA85" i="24" s="1"/>
  <c r="F44" i="15"/>
  <c r="AA52" i="24"/>
  <c r="AA67" i="24" s="1"/>
  <c r="F113" i="34" s="1"/>
  <c r="D52" i="24"/>
  <c r="D67" i="24" s="1"/>
  <c r="D85" i="24" s="1"/>
  <c r="V52" i="24"/>
  <c r="V67" i="24" s="1"/>
  <c r="M21" i="31" s="1"/>
  <c r="AL52" i="24"/>
  <c r="AL67" i="24" s="1"/>
  <c r="C177" i="34" s="1"/>
  <c r="F19" i="15"/>
  <c r="CE69" i="24"/>
  <c r="I371" i="34" s="1"/>
  <c r="D645" i="25"/>
  <c r="BP52" i="24"/>
  <c r="BP67" i="24" s="1"/>
  <c r="E305" i="34" s="1"/>
  <c r="F53" i="15"/>
  <c r="G52" i="24"/>
  <c r="G67" i="24" s="1"/>
  <c r="M6" i="31" s="1"/>
  <c r="BC52" i="24"/>
  <c r="BC67" i="24" s="1"/>
  <c r="BC85" i="24" s="1"/>
  <c r="BS52" i="24"/>
  <c r="BS67" i="24" s="1"/>
  <c r="H305" i="34" s="1"/>
  <c r="F38" i="15"/>
  <c r="F47" i="15"/>
  <c r="X52" i="24"/>
  <c r="X67" i="24" s="1"/>
  <c r="M23" i="31" s="1"/>
  <c r="AN52" i="24"/>
  <c r="AN67" i="24" s="1"/>
  <c r="M39" i="31" s="1"/>
  <c r="F26" i="15"/>
  <c r="F36" i="15"/>
  <c r="H52" i="15"/>
  <c r="I52" i="15" s="1"/>
  <c r="F56" i="15"/>
  <c r="AO52" i="24"/>
  <c r="AO67" i="24" s="1"/>
  <c r="M40" i="31" s="1"/>
  <c r="BE52" i="24"/>
  <c r="BE67" i="24" s="1"/>
  <c r="H241" i="34" s="1"/>
  <c r="G10" i="4"/>
  <c r="D416" i="24"/>
  <c r="E414" i="24" s="1"/>
  <c r="I612" i="24"/>
  <c r="L612" i="24"/>
  <c r="J612" i="24"/>
  <c r="H7" i="31"/>
  <c r="H12" i="34"/>
  <c r="H43" i="31"/>
  <c r="I172" i="34"/>
  <c r="M70" i="31"/>
  <c r="H67" i="31"/>
  <c r="E300" i="34"/>
  <c r="H22" i="31"/>
  <c r="I76" i="34"/>
  <c r="H46" i="31"/>
  <c r="E204" i="34"/>
  <c r="H70" i="31"/>
  <c r="H300" i="34"/>
  <c r="H31" i="31"/>
  <c r="D140" i="34"/>
  <c r="H79" i="31"/>
  <c r="C364" i="34"/>
  <c r="H10" i="31"/>
  <c r="D44" i="34"/>
  <c r="H34" i="31"/>
  <c r="G140" i="34"/>
  <c r="H58" i="31"/>
  <c r="C268" i="34"/>
  <c r="I145" i="34"/>
  <c r="H36" i="31"/>
  <c r="I140" i="34"/>
  <c r="AK85" i="24"/>
  <c r="H72" i="31"/>
  <c r="C332" i="34"/>
  <c r="M26" i="31"/>
  <c r="G85" i="24"/>
  <c r="H60" i="31"/>
  <c r="E268" i="34"/>
  <c r="H13" i="31"/>
  <c r="G44" i="34"/>
  <c r="H25" i="31"/>
  <c r="E108" i="34"/>
  <c r="H37" i="31"/>
  <c r="C172" i="34"/>
  <c r="H49" i="31"/>
  <c r="H204" i="34"/>
  <c r="H61" i="31"/>
  <c r="F268" i="34"/>
  <c r="H73" i="31"/>
  <c r="D332" i="34"/>
  <c r="D17" i="34"/>
  <c r="H12" i="31"/>
  <c r="F44" i="34"/>
  <c r="H2" i="31"/>
  <c r="C12" i="34"/>
  <c r="CE62" i="24"/>
  <c r="I364" i="34" s="1"/>
  <c r="H26" i="31"/>
  <c r="F108" i="34"/>
  <c r="AA85" i="24"/>
  <c r="H38" i="31"/>
  <c r="D172" i="34"/>
  <c r="H50" i="31"/>
  <c r="I204" i="34"/>
  <c r="H62" i="31"/>
  <c r="G268" i="34"/>
  <c r="H74" i="31"/>
  <c r="E332" i="34"/>
  <c r="H24" i="31"/>
  <c r="D108" i="34"/>
  <c r="H3" i="31"/>
  <c r="D12" i="34"/>
  <c r="H15" i="31"/>
  <c r="I44" i="34"/>
  <c r="H39" i="31"/>
  <c r="E172" i="34"/>
  <c r="H63" i="31"/>
  <c r="H268" i="34"/>
  <c r="H75" i="31"/>
  <c r="F332" i="34"/>
  <c r="H48" i="31"/>
  <c r="G204" i="34"/>
  <c r="H27" i="31"/>
  <c r="G108" i="34"/>
  <c r="H51" i="31"/>
  <c r="C236" i="34"/>
  <c r="M54" i="31"/>
  <c r="H14" i="31"/>
  <c r="H44" i="34"/>
  <c r="H5" i="31"/>
  <c r="F12" i="34"/>
  <c r="H17" i="31"/>
  <c r="D76" i="34"/>
  <c r="H29" i="31"/>
  <c r="I108" i="34"/>
  <c r="H41" i="31"/>
  <c r="G172" i="34"/>
  <c r="H53" i="31"/>
  <c r="E236" i="34"/>
  <c r="H65" i="31"/>
  <c r="C300" i="34"/>
  <c r="H77" i="31"/>
  <c r="H332" i="34"/>
  <c r="M67" i="31"/>
  <c r="H19" i="31"/>
  <c r="F76" i="34"/>
  <c r="H55" i="31"/>
  <c r="G236" i="34"/>
  <c r="M56" i="31"/>
  <c r="H80" i="31"/>
  <c r="D364" i="34"/>
  <c r="H35" i="31"/>
  <c r="H140" i="34"/>
  <c r="H59" i="31"/>
  <c r="D268" i="34"/>
  <c r="O2" i="31"/>
  <c r="C19" i="34"/>
  <c r="O14" i="31"/>
  <c r="H51" i="34"/>
  <c r="O50" i="31"/>
  <c r="I211" i="34"/>
  <c r="O62" i="31"/>
  <c r="G275" i="34"/>
  <c r="O74" i="31"/>
  <c r="E339" i="34"/>
  <c r="F24" i="6"/>
  <c r="E233" i="24"/>
  <c r="F32" i="6" s="1"/>
  <c r="CF2" i="28"/>
  <c r="D5" i="7"/>
  <c r="H35" i="15"/>
  <c r="I35" i="15" s="1"/>
  <c r="F35" i="15"/>
  <c r="O23" i="31"/>
  <c r="C115" i="34"/>
  <c r="O48" i="31"/>
  <c r="G211" i="34"/>
  <c r="H11" i="31"/>
  <c r="E44" i="34"/>
  <c r="H47" i="31"/>
  <c r="F204" i="34"/>
  <c r="H71" i="31"/>
  <c r="I300" i="34"/>
  <c r="O38" i="31"/>
  <c r="D179" i="34"/>
  <c r="BK2" i="30"/>
  <c r="I362" i="34"/>
  <c r="O3" i="31"/>
  <c r="D19" i="34"/>
  <c r="O15" i="31"/>
  <c r="I51" i="34"/>
  <c r="O27" i="31"/>
  <c r="G115" i="34"/>
  <c r="O39" i="31"/>
  <c r="E179" i="34"/>
  <c r="O51" i="31"/>
  <c r="C243" i="34"/>
  <c r="O63" i="31"/>
  <c r="H275" i="34"/>
  <c r="O75" i="31"/>
  <c r="F339" i="34"/>
  <c r="AE7" i="31"/>
  <c r="H26" i="34"/>
  <c r="AE19" i="31"/>
  <c r="F90" i="34"/>
  <c r="AE31" i="31"/>
  <c r="D154" i="34"/>
  <c r="AE43" i="31"/>
  <c r="I186" i="34"/>
  <c r="F48" i="15"/>
  <c r="H20" i="31"/>
  <c r="G76" i="34"/>
  <c r="H33" i="31"/>
  <c r="F140" i="34"/>
  <c r="O60" i="31"/>
  <c r="E275" i="34"/>
  <c r="CE48" i="24"/>
  <c r="H23" i="31"/>
  <c r="C108" i="34"/>
  <c r="I366" i="34"/>
  <c r="F612" i="24"/>
  <c r="O26" i="31"/>
  <c r="F115" i="34"/>
  <c r="O4" i="31"/>
  <c r="E19" i="34"/>
  <c r="O16" i="31"/>
  <c r="C83" i="34"/>
  <c r="O28" i="31"/>
  <c r="H115" i="34"/>
  <c r="O40" i="31"/>
  <c r="F179" i="34"/>
  <c r="O52" i="31"/>
  <c r="D243" i="34"/>
  <c r="O64" i="31"/>
  <c r="I275" i="34"/>
  <c r="O76" i="31"/>
  <c r="G339" i="34"/>
  <c r="AE8" i="31"/>
  <c r="I26" i="34"/>
  <c r="AE20" i="31"/>
  <c r="G90" i="34"/>
  <c r="AE32" i="31"/>
  <c r="E154" i="34"/>
  <c r="AE44" i="31"/>
  <c r="C218" i="34"/>
  <c r="H58" i="15"/>
  <c r="I58" i="15" s="1"/>
  <c r="F58" i="15"/>
  <c r="H32" i="31"/>
  <c r="E140" i="34"/>
  <c r="O35" i="31"/>
  <c r="H147" i="34"/>
  <c r="H21" i="31"/>
  <c r="H76" i="34"/>
  <c r="O72" i="31"/>
  <c r="C339" i="34"/>
  <c r="AE40" i="31"/>
  <c r="F186" i="34"/>
  <c r="O5" i="31"/>
  <c r="F19" i="34"/>
  <c r="O17" i="31"/>
  <c r="D83" i="34"/>
  <c r="O29" i="31"/>
  <c r="I115" i="34"/>
  <c r="O41" i="31"/>
  <c r="G179" i="34"/>
  <c r="O53" i="31"/>
  <c r="E243" i="34"/>
  <c r="O65" i="31"/>
  <c r="C307" i="34"/>
  <c r="O77" i="31"/>
  <c r="H339" i="34"/>
  <c r="AE9" i="31"/>
  <c r="C58" i="34"/>
  <c r="AE21" i="31"/>
  <c r="H90" i="34"/>
  <c r="AE33" i="31"/>
  <c r="F154" i="34"/>
  <c r="AE45" i="31"/>
  <c r="D218" i="34"/>
  <c r="D26" i="33"/>
  <c r="AE16" i="31"/>
  <c r="C90" i="34"/>
  <c r="O6" i="31"/>
  <c r="G19" i="34"/>
  <c r="O18" i="31"/>
  <c r="E83" i="34"/>
  <c r="O30" i="31"/>
  <c r="C147" i="34"/>
  <c r="O42" i="31"/>
  <c r="H179" i="34"/>
  <c r="O54" i="31"/>
  <c r="F243" i="34"/>
  <c r="O66" i="31"/>
  <c r="D307" i="34"/>
  <c r="O78" i="31"/>
  <c r="I339" i="34"/>
  <c r="CD85" i="24"/>
  <c r="AE10" i="31"/>
  <c r="D58" i="34"/>
  <c r="AE22" i="31"/>
  <c r="I90" i="34"/>
  <c r="AE34" i="31"/>
  <c r="G154" i="34"/>
  <c r="AE46" i="31"/>
  <c r="E218" i="34"/>
  <c r="D258" i="24"/>
  <c r="H15" i="15"/>
  <c r="I15" i="15" s="1"/>
  <c r="F15" i="15"/>
  <c r="H8" i="31"/>
  <c r="I12" i="34"/>
  <c r="O71" i="31"/>
  <c r="I307" i="34"/>
  <c r="AE39" i="31"/>
  <c r="E186" i="34"/>
  <c r="H57" i="31"/>
  <c r="I236" i="34"/>
  <c r="AE4" i="31"/>
  <c r="E26" i="34"/>
  <c r="H16" i="31"/>
  <c r="C76" i="34"/>
  <c r="H28" i="31"/>
  <c r="H108" i="34"/>
  <c r="H40" i="31"/>
  <c r="F172" i="34"/>
  <c r="H52" i="31"/>
  <c r="D236" i="34"/>
  <c r="H76" i="31"/>
  <c r="G332" i="34"/>
  <c r="O7" i="31"/>
  <c r="H19" i="34"/>
  <c r="O19" i="31"/>
  <c r="F83" i="34"/>
  <c r="O31" i="31"/>
  <c r="D147" i="34"/>
  <c r="O43" i="31"/>
  <c r="I179" i="34"/>
  <c r="O55" i="31"/>
  <c r="G243" i="34"/>
  <c r="O67" i="31"/>
  <c r="E307" i="34"/>
  <c r="O79" i="31"/>
  <c r="C371" i="34"/>
  <c r="AE11" i="31"/>
  <c r="E58" i="34"/>
  <c r="AE23" i="31"/>
  <c r="C122" i="34"/>
  <c r="AE35" i="31"/>
  <c r="H154" i="34"/>
  <c r="AE47" i="31"/>
  <c r="F218" i="34"/>
  <c r="G28" i="4"/>
  <c r="E28" i="4"/>
  <c r="DF2" i="30"/>
  <c r="C170" i="8"/>
  <c r="C615" i="24"/>
  <c r="H18" i="15"/>
  <c r="I18" i="15" s="1"/>
  <c r="F18" i="15"/>
  <c r="H56" i="31"/>
  <c r="H236" i="34"/>
  <c r="AE15" i="31"/>
  <c r="I58" i="34"/>
  <c r="O12" i="31"/>
  <c r="F51" i="34"/>
  <c r="AE28" i="31"/>
  <c r="H122" i="34"/>
  <c r="G612" i="24"/>
  <c r="H4" i="31"/>
  <c r="E12" i="34"/>
  <c r="H64" i="31"/>
  <c r="I268" i="34"/>
  <c r="O20" i="31"/>
  <c r="G83" i="34"/>
  <c r="O32" i="31"/>
  <c r="E147" i="34"/>
  <c r="O44" i="31"/>
  <c r="C211" i="34"/>
  <c r="O56" i="31"/>
  <c r="H243" i="34"/>
  <c r="O68" i="31"/>
  <c r="F307" i="34"/>
  <c r="O80" i="31"/>
  <c r="D371" i="34"/>
  <c r="AE12" i="31"/>
  <c r="F58" i="34"/>
  <c r="AE24" i="31"/>
  <c r="D122" i="34"/>
  <c r="AE36" i="31"/>
  <c r="I154" i="34"/>
  <c r="CE89" i="24"/>
  <c r="D350" i="24"/>
  <c r="F420" i="24"/>
  <c r="H46" i="15"/>
  <c r="I46" i="15" s="1"/>
  <c r="F46" i="15"/>
  <c r="H68" i="31"/>
  <c r="F300" i="34"/>
  <c r="O11" i="31"/>
  <c r="E51" i="34"/>
  <c r="AE27" i="31"/>
  <c r="G122" i="34"/>
  <c r="H45" i="31"/>
  <c r="D204" i="34"/>
  <c r="O24" i="31"/>
  <c r="D115" i="34"/>
  <c r="CF91" i="24"/>
  <c r="H6" i="31"/>
  <c r="G12" i="34"/>
  <c r="H30" i="31"/>
  <c r="C140" i="34"/>
  <c r="H42" i="31"/>
  <c r="H172" i="34"/>
  <c r="H66" i="31"/>
  <c r="D300" i="34"/>
  <c r="H78" i="31"/>
  <c r="I332" i="34"/>
  <c r="O9" i="31"/>
  <c r="C51" i="34"/>
  <c r="O21" i="31"/>
  <c r="H83" i="34"/>
  <c r="O33" i="31"/>
  <c r="F147" i="34"/>
  <c r="O45" i="31"/>
  <c r="D211" i="34"/>
  <c r="O57" i="31"/>
  <c r="I243" i="34"/>
  <c r="O69" i="31"/>
  <c r="G307" i="34"/>
  <c r="AE13" i="31"/>
  <c r="G58" i="34"/>
  <c r="AE25" i="31"/>
  <c r="E122" i="34"/>
  <c r="AE37" i="31"/>
  <c r="C186" i="34"/>
  <c r="H21" i="15"/>
  <c r="I21" i="15" s="1"/>
  <c r="F21" i="15"/>
  <c r="C179" i="34"/>
  <c r="H44" i="31"/>
  <c r="C204" i="34"/>
  <c r="O59" i="31"/>
  <c r="D275" i="34"/>
  <c r="AE3" i="31"/>
  <c r="D26" i="34"/>
  <c r="H69" i="31"/>
  <c r="G300" i="34"/>
  <c r="O36" i="31"/>
  <c r="I147" i="34"/>
  <c r="H18" i="31"/>
  <c r="E76" i="34"/>
  <c r="H54" i="31"/>
  <c r="F236" i="34"/>
  <c r="O10" i="31"/>
  <c r="D51" i="34"/>
  <c r="O22" i="31"/>
  <c r="I83" i="34"/>
  <c r="O34" i="31"/>
  <c r="G147" i="34"/>
  <c r="O46" i="31"/>
  <c r="E211" i="34"/>
  <c r="O58" i="31"/>
  <c r="C275" i="34"/>
  <c r="O70" i="31"/>
  <c r="H307" i="34"/>
  <c r="AE14" i="31"/>
  <c r="H58" i="34"/>
  <c r="AE26" i="31"/>
  <c r="F122" i="34"/>
  <c r="AE38" i="31"/>
  <c r="D186" i="34"/>
  <c r="CF90" i="24"/>
  <c r="BW52" i="24" s="1"/>
  <c r="BW67" i="24" s="1"/>
  <c r="C113" i="8"/>
  <c r="D367" i="24"/>
  <c r="D612" i="24"/>
  <c r="F30" i="15"/>
  <c r="F37" i="15"/>
  <c r="O47" i="31"/>
  <c r="F211" i="34"/>
  <c r="H9" i="31"/>
  <c r="C44" i="34"/>
  <c r="O13" i="31"/>
  <c r="G51" i="34"/>
  <c r="O25" i="31"/>
  <c r="E115" i="34"/>
  <c r="O49" i="31"/>
  <c r="H211" i="34"/>
  <c r="O61" i="31"/>
  <c r="F275" i="34"/>
  <c r="O73" i="31"/>
  <c r="D339" i="34"/>
  <c r="AE5" i="31"/>
  <c r="F26" i="34"/>
  <c r="AE17" i="31"/>
  <c r="D90" i="34"/>
  <c r="AE29" i="31"/>
  <c r="I122" i="34"/>
  <c r="AE41" i="31"/>
  <c r="G186" i="34"/>
  <c r="D308" i="24"/>
  <c r="BQ2" i="30"/>
  <c r="D383" i="24"/>
  <c r="D12" i="33" s="1"/>
  <c r="H612" i="24"/>
  <c r="H22" i="15"/>
  <c r="I22" i="15" s="1"/>
  <c r="F22" i="15"/>
  <c r="I19" i="34"/>
  <c r="H51" i="15"/>
  <c r="I51" i="15" s="1"/>
  <c r="F51" i="15"/>
  <c r="H42" i="15"/>
  <c r="I42" i="15" s="1"/>
  <c r="F42" i="15"/>
  <c r="H24" i="15"/>
  <c r="I24" i="15" s="1"/>
  <c r="F24" i="15"/>
  <c r="H54" i="15"/>
  <c r="I54" i="15" s="1"/>
  <c r="F54" i="15"/>
  <c r="F65" i="15"/>
  <c r="F49" i="15"/>
  <c r="H34" i="15"/>
  <c r="I34" i="15" s="1"/>
  <c r="F34" i="15"/>
  <c r="H45" i="15"/>
  <c r="I45" i="15" s="1"/>
  <c r="F45" i="15"/>
  <c r="H57" i="15"/>
  <c r="I57" i="15" s="1"/>
  <c r="F57" i="15"/>
  <c r="H27" i="15"/>
  <c r="I27" i="15" s="1"/>
  <c r="F27" i="15"/>
  <c r="AE6" i="31"/>
  <c r="G26" i="34"/>
  <c r="AE18" i="31"/>
  <c r="E90" i="34"/>
  <c r="AE30" i="31"/>
  <c r="C154" i="34"/>
  <c r="AE42" i="31"/>
  <c r="H186" i="34"/>
  <c r="G19" i="4"/>
  <c r="E19" i="4"/>
  <c r="E220" i="24"/>
  <c r="D636" i="25"/>
  <c r="D677" i="25"/>
  <c r="D682" i="25"/>
  <c r="C716" i="25"/>
  <c r="D625" i="25"/>
  <c r="E613" i="25" s="1"/>
  <c r="D714" i="25"/>
  <c r="D702" i="25"/>
  <c r="D690" i="25"/>
  <c r="D678" i="25"/>
  <c r="D703" i="25"/>
  <c r="D691" i="25"/>
  <c r="D679" i="25"/>
  <c r="D699" i="25"/>
  <c r="D695" i="25"/>
  <c r="D676" i="25"/>
  <c r="D669" i="25"/>
  <c r="D619" i="25"/>
  <c r="D713" i="25"/>
  <c r="D686" i="25"/>
  <c r="D709" i="25"/>
  <c r="D705" i="25"/>
  <c r="D671" i="25"/>
  <c r="D646" i="25"/>
  <c r="D627" i="25"/>
  <c r="D624" i="25"/>
  <c r="D618" i="25"/>
  <c r="D700" i="25"/>
  <c r="D696" i="25"/>
  <c r="D692" i="25"/>
  <c r="D643" i="25"/>
  <c r="D640" i="25"/>
  <c r="D637" i="25"/>
  <c r="D634" i="25"/>
  <c r="D631" i="25"/>
  <c r="D687" i="25"/>
  <c r="D683" i="25"/>
  <c r="D672" i="25"/>
  <c r="D629" i="25"/>
  <c r="D623" i="25"/>
  <c r="D617" i="25"/>
  <c r="D710" i="25"/>
  <c r="D706" i="25"/>
  <c r="D701" i="25"/>
  <c r="D697" i="25"/>
  <c r="D693" i="25"/>
  <c r="D673" i="25"/>
  <c r="D647" i="25"/>
  <c r="D622" i="25"/>
  <c r="D717" i="25"/>
  <c r="D688" i="25"/>
  <c r="D684" i="25"/>
  <c r="D680" i="25"/>
  <c r="D644" i="25"/>
  <c r="D641" i="25"/>
  <c r="D638" i="25"/>
  <c r="D635" i="25"/>
  <c r="D632" i="25"/>
  <c r="D626" i="25"/>
  <c r="D711" i="25"/>
  <c r="D707" i="25"/>
  <c r="D674" i="25"/>
  <c r="D621" i="25"/>
  <c r="D698" i="25"/>
  <c r="D694" i="25"/>
  <c r="D689" i="25"/>
  <c r="D628" i="25"/>
  <c r="D685" i="25"/>
  <c r="D681" i="25"/>
  <c r="D675" i="25"/>
  <c r="D648" i="25"/>
  <c r="D630" i="25"/>
  <c r="D620" i="25"/>
  <c r="D704" i="25"/>
  <c r="D633" i="25"/>
  <c r="D712" i="25"/>
  <c r="C649" i="25"/>
  <c r="M717" i="25" s="1"/>
  <c r="D639" i="25"/>
  <c r="D670" i="25"/>
  <c r="M74" i="31" l="1"/>
  <c r="BW85" i="24"/>
  <c r="E337" i="34"/>
  <c r="C630" i="24"/>
  <c r="D245" i="34"/>
  <c r="F241" i="34"/>
  <c r="G17" i="34"/>
  <c r="AN85" i="24"/>
  <c r="C705" i="24" s="1"/>
  <c r="M3" i="31"/>
  <c r="BS85" i="24"/>
  <c r="AW52" i="24"/>
  <c r="AW67" i="24" s="1"/>
  <c r="AF52" i="24"/>
  <c r="AF67" i="24" s="1"/>
  <c r="BK52" i="24"/>
  <c r="BK67" i="24" s="1"/>
  <c r="AY52" i="24"/>
  <c r="AY67" i="24" s="1"/>
  <c r="AD52" i="24"/>
  <c r="AD67" i="24" s="1"/>
  <c r="BG52" i="24"/>
  <c r="BG67" i="24" s="1"/>
  <c r="AS52" i="24"/>
  <c r="AS67" i="24" s="1"/>
  <c r="BH52" i="24"/>
  <c r="BH67" i="24" s="1"/>
  <c r="E177" i="34"/>
  <c r="AL85" i="24"/>
  <c r="M37" i="31"/>
  <c r="BP85" i="24"/>
  <c r="C80" i="15" s="1"/>
  <c r="G80" i="15" s="1"/>
  <c r="AG52" i="24"/>
  <c r="AG67" i="24" s="1"/>
  <c r="CB52" i="24"/>
  <c r="CB67" i="24" s="1"/>
  <c r="P52" i="24"/>
  <c r="P67" i="24" s="1"/>
  <c r="AU52" i="24"/>
  <c r="AU67" i="24" s="1"/>
  <c r="AJ52" i="24"/>
  <c r="AJ67" i="24" s="1"/>
  <c r="BZ52" i="24"/>
  <c r="BZ67" i="24" s="1"/>
  <c r="N52" i="24"/>
  <c r="N67" i="24" s="1"/>
  <c r="C52" i="24"/>
  <c r="AC52" i="24"/>
  <c r="AC67" i="24" s="1"/>
  <c r="T52" i="24"/>
  <c r="T67" i="24" s="1"/>
  <c r="I177" i="34"/>
  <c r="V85" i="24"/>
  <c r="M43" i="31"/>
  <c r="D241" i="34"/>
  <c r="H81" i="34"/>
  <c r="Y52" i="24"/>
  <c r="Y67" i="24" s="1"/>
  <c r="BT52" i="24"/>
  <c r="BT67" i="24" s="1"/>
  <c r="H52" i="24"/>
  <c r="H67" i="24" s="1"/>
  <c r="AM52" i="24"/>
  <c r="AM67" i="24" s="1"/>
  <c r="BO52" i="24"/>
  <c r="BO67" i="24" s="1"/>
  <c r="BR52" i="24"/>
  <c r="BR67" i="24" s="1"/>
  <c r="F52" i="24"/>
  <c r="F67" i="24" s="1"/>
  <c r="U52" i="24"/>
  <c r="U67" i="24" s="1"/>
  <c r="L52" i="24"/>
  <c r="L67" i="24" s="1"/>
  <c r="M52" i="31"/>
  <c r="X85" i="24"/>
  <c r="C117" i="34" s="1"/>
  <c r="CC52" i="24"/>
  <c r="CC67" i="24" s="1"/>
  <c r="Q52" i="24"/>
  <c r="Q67" i="24" s="1"/>
  <c r="BL52" i="24"/>
  <c r="BL67" i="24" s="1"/>
  <c r="AE52" i="24"/>
  <c r="AE67" i="24" s="1"/>
  <c r="AI52" i="24"/>
  <c r="AI67" i="24" s="1"/>
  <c r="BJ52" i="24"/>
  <c r="BJ67" i="24" s="1"/>
  <c r="BX52" i="24"/>
  <c r="BX67" i="24" s="1"/>
  <c r="BY52" i="24"/>
  <c r="BY67" i="24" s="1"/>
  <c r="M52" i="24"/>
  <c r="M67" i="24" s="1"/>
  <c r="BE85" i="24"/>
  <c r="BN52" i="24"/>
  <c r="BN67" i="24" s="1"/>
  <c r="AH52" i="24"/>
  <c r="AH67" i="24" s="1"/>
  <c r="CD52" i="24"/>
  <c r="BF52" i="24"/>
  <c r="BF67" i="24" s="1"/>
  <c r="AP52" i="24"/>
  <c r="AP67" i="24" s="1"/>
  <c r="R52" i="24"/>
  <c r="R67" i="24" s="1"/>
  <c r="BV52" i="24"/>
  <c r="BV67" i="24" s="1"/>
  <c r="AX52" i="24"/>
  <c r="AX67" i="24" s="1"/>
  <c r="Z52" i="24"/>
  <c r="Z67" i="24" s="1"/>
  <c r="J52" i="24"/>
  <c r="J67" i="24" s="1"/>
  <c r="AO85" i="24"/>
  <c r="F177" i="34"/>
  <c r="C113" i="34"/>
  <c r="BU52" i="24"/>
  <c r="BU67" i="24" s="1"/>
  <c r="I52" i="24"/>
  <c r="I67" i="24" s="1"/>
  <c r="BD52" i="24"/>
  <c r="BD67" i="24" s="1"/>
  <c r="W52" i="24"/>
  <c r="W67" i="24" s="1"/>
  <c r="S52" i="24"/>
  <c r="S67" i="24" s="1"/>
  <c r="BB52" i="24"/>
  <c r="BB67" i="24" s="1"/>
  <c r="AZ52" i="24"/>
  <c r="AZ67" i="24" s="1"/>
  <c r="BQ52" i="24"/>
  <c r="BQ67" i="24" s="1"/>
  <c r="E52" i="24"/>
  <c r="E67" i="24" s="1"/>
  <c r="AQ52" i="24"/>
  <c r="AQ67" i="24" s="1"/>
  <c r="BM52" i="24"/>
  <c r="BM67" i="24" s="1"/>
  <c r="AV52" i="24"/>
  <c r="AV67" i="24" s="1"/>
  <c r="CA52" i="24"/>
  <c r="CA67" i="24" s="1"/>
  <c r="O52" i="24"/>
  <c r="O67" i="24" s="1"/>
  <c r="AT52" i="24"/>
  <c r="AT67" i="24" s="1"/>
  <c r="AB52" i="24"/>
  <c r="AB67" i="24" s="1"/>
  <c r="BI52" i="24"/>
  <c r="BI67" i="24" s="1"/>
  <c r="K52" i="24"/>
  <c r="K67" i="24" s="1"/>
  <c r="C167" i="8"/>
  <c r="C65" i="15"/>
  <c r="G65" i="15" s="1"/>
  <c r="H65" i="15"/>
  <c r="I65" i="15" s="1"/>
  <c r="H245" i="34"/>
  <c r="C69" i="15"/>
  <c r="C614" i="24"/>
  <c r="F245" i="34"/>
  <c r="C67" i="15"/>
  <c r="G67" i="15" s="1"/>
  <c r="C633" i="24"/>
  <c r="F181" i="34"/>
  <c r="C53" i="15"/>
  <c r="G53" i="15" s="1"/>
  <c r="C706" i="24"/>
  <c r="C121" i="8"/>
  <c r="D384" i="24"/>
  <c r="H85" i="34"/>
  <c r="C34" i="15"/>
  <c r="G34" i="15" s="1"/>
  <c r="C687" i="24"/>
  <c r="C181" i="34"/>
  <c r="C50" i="15"/>
  <c r="G50" i="15" s="1"/>
  <c r="C703" i="24"/>
  <c r="G21" i="34"/>
  <c r="C672" i="24"/>
  <c r="C19" i="15"/>
  <c r="G19" i="15" s="1"/>
  <c r="C52" i="15"/>
  <c r="G52" i="15" s="1"/>
  <c r="E341" i="34"/>
  <c r="C87" i="15"/>
  <c r="G87" i="15" s="1"/>
  <c r="C643" i="24"/>
  <c r="F117" i="34"/>
  <c r="C39" i="15"/>
  <c r="G39" i="15" s="1"/>
  <c r="C692" i="24"/>
  <c r="F16" i="6"/>
  <c r="F234" i="24"/>
  <c r="I378" i="34"/>
  <c r="K612" i="24"/>
  <c r="D21" i="34"/>
  <c r="C669" i="24"/>
  <c r="C16" i="15"/>
  <c r="G16" i="15" s="1"/>
  <c r="E373" i="34"/>
  <c r="C94" i="15"/>
  <c r="G94" i="15" s="1"/>
  <c r="C137" i="8"/>
  <c r="E380" i="24"/>
  <c r="I149" i="34"/>
  <c r="C49" i="15"/>
  <c r="C702" i="24"/>
  <c r="I181" i="34"/>
  <c r="C709" i="24"/>
  <c r="C56" i="15"/>
  <c r="G56" i="15" s="1"/>
  <c r="H309" i="34"/>
  <c r="C83" i="15"/>
  <c r="G83" i="15" s="1"/>
  <c r="C639" i="24"/>
  <c r="C50" i="8"/>
  <c r="D352" i="24"/>
  <c r="C103" i="8" s="1"/>
  <c r="F309" i="24"/>
  <c r="D716" i="25"/>
  <c r="E624" i="25"/>
  <c r="AB85" i="24" l="1"/>
  <c r="M27" i="31"/>
  <c r="G113" i="34"/>
  <c r="M68" i="31"/>
  <c r="BQ85" i="24"/>
  <c r="F305" i="34"/>
  <c r="M41" i="31"/>
  <c r="AP85" i="24"/>
  <c r="G177" i="34"/>
  <c r="M75" i="31"/>
  <c r="F337" i="34"/>
  <c r="BX85" i="24"/>
  <c r="M71" i="31"/>
  <c r="I305" i="34"/>
  <c r="BT85" i="24"/>
  <c r="H113" i="34"/>
  <c r="AC85" i="24"/>
  <c r="M28" i="31"/>
  <c r="AG85" i="24"/>
  <c r="M32" i="31"/>
  <c r="E145" i="34"/>
  <c r="AD85" i="24"/>
  <c r="M29" i="31"/>
  <c r="I113" i="34"/>
  <c r="M4" i="31"/>
  <c r="E17" i="34"/>
  <c r="E85" i="24"/>
  <c r="M7" i="31"/>
  <c r="H85" i="24"/>
  <c r="H17" i="34"/>
  <c r="M57" i="31"/>
  <c r="I241" i="34"/>
  <c r="BF85" i="24"/>
  <c r="M11" i="31"/>
  <c r="E49" i="34"/>
  <c r="L85" i="24"/>
  <c r="M24" i="31"/>
  <c r="Y85" i="24"/>
  <c r="D113" i="34"/>
  <c r="CE52" i="24"/>
  <c r="C67" i="24"/>
  <c r="M14" i="31"/>
  <c r="H49" i="34"/>
  <c r="O85" i="24"/>
  <c r="M53" i="31"/>
  <c r="E241" i="34"/>
  <c r="BB85" i="24"/>
  <c r="M34" i="31"/>
  <c r="G145" i="34"/>
  <c r="AI85" i="24"/>
  <c r="M20" i="31"/>
  <c r="U85" i="24"/>
  <c r="G81" i="34"/>
  <c r="M13" i="31"/>
  <c r="G49" i="34"/>
  <c r="N85" i="24"/>
  <c r="M62" i="31"/>
  <c r="G273" i="34"/>
  <c r="BK85" i="24"/>
  <c r="M45" i="31"/>
  <c r="D209" i="34"/>
  <c r="AT85" i="24"/>
  <c r="CA85" i="24"/>
  <c r="M78" i="31"/>
  <c r="I337" i="34"/>
  <c r="E81" i="34"/>
  <c r="S85" i="24"/>
  <c r="M18" i="31"/>
  <c r="J85" i="24"/>
  <c r="M9" i="31"/>
  <c r="C49" i="34"/>
  <c r="F145" i="34"/>
  <c r="AH85" i="24"/>
  <c r="M33" i="31"/>
  <c r="AE85" i="24"/>
  <c r="M30" i="31"/>
  <c r="C145" i="34"/>
  <c r="F85" i="24"/>
  <c r="M5" i="31"/>
  <c r="F17" i="34"/>
  <c r="M77" i="31"/>
  <c r="H337" i="34"/>
  <c r="BZ85" i="24"/>
  <c r="M31" i="31"/>
  <c r="D145" i="34"/>
  <c r="AF85" i="24"/>
  <c r="M60" i="31"/>
  <c r="BI85" i="24"/>
  <c r="E273" i="34"/>
  <c r="BY85" i="24"/>
  <c r="M76" i="31"/>
  <c r="G337" i="34"/>
  <c r="M79" i="31"/>
  <c r="CB85" i="24"/>
  <c r="C369" i="34"/>
  <c r="E181" i="34"/>
  <c r="E309" i="34"/>
  <c r="C689" i="24"/>
  <c r="M47" i="31"/>
  <c r="F209" i="34"/>
  <c r="AV85" i="24"/>
  <c r="I81" i="34"/>
  <c r="W85" i="24"/>
  <c r="M22" i="31"/>
  <c r="Z85" i="24"/>
  <c r="M25" i="31"/>
  <c r="E113" i="34"/>
  <c r="C305" i="34"/>
  <c r="BN85" i="24"/>
  <c r="M65" i="31"/>
  <c r="M63" i="31"/>
  <c r="H273" i="34"/>
  <c r="BL85" i="24"/>
  <c r="M69" i="31"/>
  <c r="BR85" i="24"/>
  <c r="G305" i="34"/>
  <c r="AJ85" i="24"/>
  <c r="M35" i="31"/>
  <c r="H145" i="34"/>
  <c r="M48" i="31"/>
  <c r="G209" i="34"/>
  <c r="AW85" i="24"/>
  <c r="C337" i="34"/>
  <c r="M72" i="31"/>
  <c r="BU85" i="24"/>
  <c r="M58" i="31"/>
  <c r="BG85" i="24"/>
  <c r="C273" i="34"/>
  <c r="M50" i="31"/>
  <c r="I209" i="34"/>
  <c r="AY85" i="24"/>
  <c r="C621" i="24"/>
  <c r="C36" i="15"/>
  <c r="G36" i="15" s="1"/>
  <c r="BM85" i="24"/>
  <c r="I273" i="34"/>
  <c r="M64" i="31"/>
  <c r="BD85" i="24"/>
  <c r="M55" i="31"/>
  <c r="G241" i="34"/>
  <c r="H209" i="34"/>
  <c r="AX85" i="24"/>
  <c r="M49" i="31"/>
  <c r="C81" i="34"/>
  <c r="Q85" i="24"/>
  <c r="M16" i="31"/>
  <c r="D305" i="34"/>
  <c r="BO85" i="24"/>
  <c r="M66" i="31"/>
  <c r="M46" i="31"/>
  <c r="AU85" i="24"/>
  <c r="E209" i="34"/>
  <c r="M59" i="31"/>
  <c r="D273" i="34"/>
  <c r="BH85" i="24"/>
  <c r="D81" i="34"/>
  <c r="R85" i="24"/>
  <c r="M17" i="31"/>
  <c r="F81" i="34"/>
  <c r="M19" i="31"/>
  <c r="T85" i="24"/>
  <c r="AZ85" i="24"/>
  <c r="M51" i="31"/>
  <c r="C241" i="34"/>
  <c r="M61" i="31"/>
  <c r="F273" i="34"/>
  <c r="BJ85" i="24"/>
  <c r="M10" i="31"/>
  <c r="D49" i="34"/>
  <c r="K85" i="24"/>
  <c r="AQ85" i="24"/>
  <c r="M42" i="31"/>
  <c r="H177" i="34"/>
  <c r="I17" i="34"/>
  <c r="M8" i="31"/>
  <c r="I85" i="24"/>
  <c r="M73" i="31"/>
  <c r="D337" i="34"/>
  <c r="BV85" i="24"/>
  <c r="F49" i="34"/>
  <c r="M85" i="24"/>
  <c r="M12" i="31"/>
  <c r="M80" i="31"/>
  <c r="CC85" i="24"/>
  <c r="D369" i="34"/>
  <c r="D177" i="34"/>
  <c r="AM85" i="24"/>
  <c r="M38" i="31"/>
  <c r="M15" i="31"/>
  <c r="I49" i="34"/>
  <c r="P85" i="24"/>
  <c r="M44" i="31"/>
  <c r="AS85" i="24"/>
  <c r="C209" i="34"/>
  <c r="D615" i="24"/>
  <c r="G69" i="15"/>
  <c r="H69" i="15"/>
  <c r="I69" i="15" s="1"/>
  <c r="G49" i="15"/>
  <c r="H49" i="15"/>
  <c r="I49" i="15" s="1"/>
  <c r="E703" i="25"/>
  <c r="M703" i="25" s="1"/>
  <c r="E691" i="25"/>
  <c r="M691" i="25" s="1"/>
  <c r="E679" i="25"/>
  <c r="M679" i="25" s="1"/>
  <c r="E717" i="25"/>
  <c r="E704" i="25"/>
  <c r="M704" i="25" s="1"/>
  <c r="E692" i="25"/>
  <c r="M692" i="25" s="1"/>
  <c r="E680" i="25"/>
  <c r="M680" i="25" s="1"/>
  <c r="E713" i="25"/>
  <c r="M713" i="25" s="1"/>
  <c r="E686" i="25"/>
  <c r="M686" i="25" s="1"/>
  <c r="E682" i="25"/>
  <c r="M682" i="25" s="1"/>
  <c r="E677" i="25"/>
  <c r="M677" i="25" s="1"/>
  <c r="E670" i="25"/>
  <c r="M670" i="25" s="1"/>
  <c r="E709" i="25"/>
  <c r="M709" i="25" s="1"/>
  <c r="E705" i="25"/>
  <c r="M705" i="25" s="1"/>
  <c r="E714" i="25"/>
  <c r="M714" i="25" s="1"/>
  <c r="E700" i="25"/>
  <c r="M700" i="25" s="1"/>
  <c r="E696" i="25"/>
  <c r="M696" i="25" s="1"/>
  <c r="E678" i="25"/>
  <c r="M678" i="25" s="1"/>
  <c r="E643" i="25"/>
  <c r="E640" i="25"/>
  <c r="E637" i="25"/>
  <c r="E634" i="25"/>
  <c r="E631" i="25"/>
  <c r="J631" i="25" s="1"/>
  <c r="E687" i="25"/>
  <c r="M687" i="25" s="1"/>
  <c r="E683" i="25"/>
  <c r="M683" i="25" s="1"/>
  <c r="E672" i="25"/>
  <c r="M672" i="25" s="1"/>
  <c r="E629" i="25"/>
  <c r="E710" i="25"/>
  <c r="M710" i="25" s="1"/>
  <c r="E706" i="25"/>
  <c r="M706" i="25" s="1"/>
  <c r="E701" i="25"/>
  <c r="M701" i="25" s="1"/>
  <c r="E697" i="25"/>
  <c r="M697" i="25" s="1"/>
  <c r="E693" i="25"/>
  <c r="M693" i="25" s="1"/>
  <c r="E673" i="25"/>
  <c r="M673" i="25" s="1"/>
  <c r="E647" i="25"/>
  <c r="E702" i="25"/>
  <c r="M702" i="25" s="1"/>
  <c r="E688" i="25"/>
  <c r="M688" i="25" s="1"/>
  <c r="E684" i="25"/>
  <c r="M684" i="25" s="1"/>
  <c r="E644" i="25"/>
  <c r="E641" i="25"/>
  <c r="E638" i="25"/>
  <c r="E635" i="25"/>
  <c r="E632" i="25"/>
  <c r="K645" i="25" s="1"/>
  <c r="E626" i="25"/>
  <c r="G626" i="25" s="1"/>
  <c r="E711" i="25"/>
  <c r="M711" i="25" s="1"/>
  <c r="E707" i="25"/>
  <c r="M707" i="25" s="1"/>
  <c r="E674" i="25"/>
  <c r="M674" i="25" s="1"/>
  <c r="E698" i="25"/>
  <c r="M698" i="25" s="1"/>
  <c r="E694" i="25"/>
  <c r="M694" i="25" s="1"/>
  <c r="E689" i="25"/>
  <c r="M689" i="25" s="1"/>
  <c r="E628" i="25"/>
  <c r="E685" i="25"/>
  <c r="M685" i="25" s="1"/>
  <c r="E681" i="25"/>
  <c r="M681" i="25" s="1"/>
  <c r="E675" i="25"/>
  <c r="M675" i="25" s="1"/>
  <c r="E648" i="25"/>
  <c r="E630" i="25"/>
  <c r="I630" i="25" s="1"/>
  <c r="E712" i="25"/>
  <c r="M712" i="25" s="1"/>
  <c r="E708" i="25"/>
  <c r="M708" i="25" s="1"/>
  <c r="E690" i="25"/>
  <c r="M690" i="25" s="1"/>
  <c r="E645" i="25"/>
  <c r="E642" i="25"/>
  <c r="E639" i="25"/>
  <c r="E636" i="25"/>
  <c r="E633" i="25"/>
  <c r="E625" i="25"/>
  <c r="E676" i="25"/>
  <c r="M676" i="25" s="1"/>
  <c r="E671" i="25"/>
  <c r="M671" i="25" s="1"/>
  <c r="E699" i="25"/>
  <c r="M699" i="25" s="1"/>
  <c r="E669" i="25"/>
  <c r="M669" i="25" s="1"/>
  <c r="M716" i="25" s="1"/>
  <c r="E627" i="25"/>
  <c r="H629" i="25" s="1"/>
  <c r="E695" i="25"/>
  <c r="M695" i="25" s="1"/>
  <c r="E646" i="25"/>
  <c r="L648" i="25" s="1"/>
  <c r="C138" i="8"/>
  <c r="D417" i="24"/>
  <c r="C29" i="15" l="1"/>
  <c r="C682" i="24"/>
  <c r="C85" i="34"/>
  <c r="G181" i="34"/>
  <c r="C707" i="24"/>
  <c r="C54" i="15"/>
  <c r="G54" i="15" s="1"/>
  <c r="I21" i="34"/>
  <c r="C21" i="15"/>
  <c r="G21" i="15" s="1"/>
  <c r="C674" i="24"/>
  <c r="I53" i="34"/>
  <c r="C28" i="15"/>
  <c r="C681" i="24"/>
  <c r="C74" i="15"/>
  <c r="G74" i="15" s="1"/>
  <c r="C617" i="24"/>
  <c r="F277" i="34"/>
  <c r="C59" i="15"/>
  <c r="G59" i="15" s="1"/>
  <c r="C712" i="24"/>
  <c r="E213" i="34"/>
  <c r="C638" i="24"/>
  <c r="C77" i="15"/>
  <c r="G77" i="15" s="1"/>
  <c r="I277" i="34"/>
  <c r="C92" i="15"/>
  <c r="G92" i="15" s="1"/>
  <c r="C622" i="24"/>
  <c r="C373" i="34"/>
  <c r="D149" i="34"/>
  <c r="C44" i="15"/>
  <c r="G44" i="15" s="1"/>
  <c r="C697" i="24"/>
  <c r="F21" i="34"/>
  <c r="C18" i="15"/>
  <c r="G18" i="15" s="1"/>
  <c r="C671" i="24"/>
  <c r="C58" i="15"/>
  <c r="G58" i="15" s="1"/>
  <c r="D213" i="34"/>
  <c r="C711" i="24"/>
  <c r="C690" i="24"/>
  <c r="D117" i="34"/>
  <c r="C37" i="15"/>
  <c r="I117" i="34"/>
  <c r="C42" i="15"/>
  <c r="G42" i="15" s="1"/>
  <c r="C695" i="24"/>
  <c r="C71" i="15"/>
  <c r="G71" i="15" s="1"/>
  <c r="C277" i="34"/>
  <c r="C618" i="24"/>
  <c r="C66" i="15"/>
  <c r="G66" i="15" s="1"/>
  <c r="C632" i="24"/>
  <c r="E245" i="34"/>
  <c r="I309" i="34"/>
  <c r="C640" i="24"/>
  <c r="C84" i="15"/>
  <c r="G84" i="15" s="1"/>
  <c r="H213" i="34"/>
  <c r="C62" i="15"/>
  <c r="C616" i="24"/>
  <c r="C341" i="34"/>
  <c r="C641" i="24"/>
  <c r="C85" i="15"/>
  <c r="G85" i="15" s="1"/>
  <c r="H149" i="34"/>
  <c r="C701" i="24"/>
  <c r="C48" i="15"/>
  <c r="C309" i="34"/>
  <c r="C78" i="15"/>
  <c r="G78" i="15" s="1"/>
  <c r="C619" i="24"/>
  <c r="F213" i="34"/>
  <c r="C713" i="24"/>
  <c r="C60" i="15"/>
  <c r="C53" i="34"/>
  <c r="C22" i="15"/>
  <c r="G22" i="15" s="1"/>
  <c r="C675" i="24"/>
  <c r="C673" i="24"/>
  <c r="C20" i="15"/>
  <c r="G20" i="15" s="1"/>
  <c r="H21" i="34"/>
  <c r="F309" i="34"/>
  <c r="C81" i="15"/>
  <c r="G81" i="15" s="1"/>
  <c r="C623" i="24"/>
  <c r="I85" i="34"/>
  <c r="C688" i="24"/>
  <c r="C35" i="15"/>
  <c r="G35" i="15" s="1"/>
  <c r="C678" i="24"/>
  <c r="C25" i="15"/>
  <c r="G25" i="15" s="1"/>
  <c r="F53" i="34"/>
  <c r="C30" i="15"/>
  <c r="C683" i="24"/>
  <c r="D85" i="34"/>
  <c r="C33" i="15"/>
  <c r="G85" i="34"/>
  <c r="C686" i="24"/>
  <c r="H53" i="34"/>
  <c r="C27" i="15"/>
  <c r="G27" i="15" s="1"/>
  <c r="C680" i="24"/>
  <c r="E53" i="34"/>
  <c r="C677" i="24"/>
  <c r="C24" i="15"/>
  <c r="G24" i="15" s="1"/>
  <c r="C644" i="24"/>
  <c r="F341" i="34"/>
  <c r="C88" i="15"/>
  <c r="G88" i="15" s="1"/>
  <c r="D309" i="34"/>
  <c r="C79" i="15"/>
  <c r="G79" i="15" s="1"/>
  <c r="C627" i="24"/>
  <c r="C63" i="15"/>
  <c r="G63" i="15" s="1"/>
  <c r="H63" i="15" s="1"/>
  <c r="I63" i="15" s="1"/>
  <c r="C625" i="24"/>
  <c r="I213" i="34"/>
  <c r="G309" i="34"/>
  <c r="C626" i="24"/>
  <c r="C82" i="15"/>
  <c r="G82" i="15" s="1"/>
  <c r="C646" i="24"/>
  <c r="C90" i="15"/>
  <c r="G90" i="15" s="1"/>
  <c r="H341" i="34"/>
  <c r="C696" i="24"/>
  <c r="C149" i="34"/>
  <c r="C43" i="15"/>
  <c r="C684" i="24"/>
  <c r="E85" i="34"/>
  <c r="C31" i="15"/>
  <c r="G31" i="15" s="1"/>
  <c r="C635" i="24"/>
  <c r="C75" i="15"/>
  <c r="G75" i="15" s="1"/>
  <c r="G277" i="34"/>
  <c r="E21" i="34"/>
  <c r="C670" i="24"/>
  <c r="C17" i="15"/>
  <c r="G17" i="15" s="1"/>
  <c r="H17" i="15" s="1"/>
  <c r="I17" i="15" s="1"/>
  <c r="E149" i="34"/>
  <c r="C698" i="24"/>
  <c r="C45" i="15"/>
  <c r="G45" i="15" s="1"/>
  <c r="E277" i="34"/>
  <c r="C73" i="15"/>
  <c r="G73" i="15" s="1"/>
  <c r="C634" i="24"/>
  <c r="C26" i="15"/>
  <c r="G26" i="15" s="1"/>
  <c r="C679" i="24"/>
  <c r="G53" i="34"/>
  <c r="C93" i="15"/>
  <c r="G93" i="15" s="1"/>
  <c r="C620" i="24"/>
  <c r="D373" i="34"/>
  <c r="D181" i="34"/>
  <c r="C704" i="24"/>
  <c r="C51" i="15"/>
  <c r="G51" i="15" s="1"/>
  <c r="D341" i="34"/>
  <c r="C86" i="15"/>
  <c r="G86" i="15" s="1"/>
  <c r="C642" i="24"/>
  <c r="H181" i="34"/>
  <c r="C55" i="15"/>
  <c r="G55" i="15" s="1"/>
  <c r="C708" i="24"/>
  <c r="C72" i="15"/>
  <c r="G72" i="15" s="1"/>
  <c r="D277" i="34"/>
  <c r="C636" i="24"/>
  <c r="C631" i="24"/>
  <c r="C61" i="15"/>
  <c r="G213" i="34"/>
  <c r="C89" i="15"/>
  <c r="G89" i="15" s="1"/>
  <c r="G341" i="34"/>
  <c r="C645" i="24"/>
  <c r="C700" i="24"/>
  <c r="G149" i="34"/>
  <c r="C47" i="15"/>
  <c r="G47" i="15" s="1"/>
  <c r="C710" i="24"/>
  <c r="C213" i="34"/>
  <c r="C57" i="15"/>
  <c r="G57" i="15" s="1"/>
  <c r="C685" i="24"/>
  <c r="C32" i="15"/>
  <c r="G32" i="15" s="1"/>
  <c r="F85" i="34"/>
  <c r="I341" i="34"/>
  <c r="C91" i="15"/>
  <c r="G91" i="15" s="1"/>
  <c r="C647" i="24"/>
  <c r="C23" i="15"/>
  <c r="G23" i="15" s="1"/>
  <c r="D53" i="34"/>
  <c r="C676" i="24"/>
  <c r="C64" i="15"/>
  <c r="C628" i="24"/>
  <c r="C245" i="34"/>
  <c r="C68" i="15"/>
  <c r="G68" i="15" s="1"/>
  <c r="G245" i="34"/>
  <c r="C624" i="24"/>
  <c r="H277" i="34"/>
  <c r="C76" i="15"/>
  <c r="G76" i="15" s="1"/>
  <c r="C637" i="24"/>
  <c r="C38" i="15"/>
  <c r="G38" i="15" s="1"/>
  <c r="C691" i="24"/>
  <c r="E117" i="34"/>
  <c r="C699" i="24"/>
  <c r="C46" i="15"/>
  <c r="G46" i="15" s="1"/>
  <c r="F149" i="34"/>
  <c r="C17" i="34"/>
  <c r="C85" i="24"/>
  <c r="M2" i="31"/>
  <c r="CE67" i="24"/>
  <c r="I369" i="34" s="1"/>
  <c r="I245" i="34"/>
  <c r="C70" i="15"/>
  <c r="G70" i="15" s="1"/>
  <c r="C629" i="24"/>
  <c r="C41" i="15"/>
  <c r="H117" i="34"/>
  <c r="C694" i="24"/>
  <c r="G117" i="34"/>
  <c r="C40" i="15"/>
  <c r="G40" i="15" s="1"/>
  <c r="C693" i="24"/>
  <c r="I707" i="25"/>
  <c r="I695" i="25"/>
  <c r="I683" i="25"/>
  <c r="I671" i="25"/>
  <c r="I708" i="25"/>
  <c r="I696" i="25"/>
  <c r="I684" i="25"/>
  <c r="I710" i="25"/>
  <c r="I701" i="25"/>
  <c r="I692" i="25"/>
  <c r="I697" i="25"/>
  <c r="I706" i="25"/>
  <c r="I702" i="25"/>
  <c r="I688" i="25"/>
  <c r="I644" i="25"/>
  <c r="I641" i="25"/>
  <c r="I638" i="25"/>
  <c r="I635" i="25"/>
  <c r="I632" i="25"/>
  <c r="I711" i="25"/>
  <c r="I693" i="25"/>
  <c r="I674" i="25"/>
  <c r="I717" i="25"/>
  <c r="I698" i="25"/>
  <c r="I689" i="25"/>
  <c r="I680" i="25"/>
  <c r="I703" i="25"/>
  <c r="I685" i="25"/>
  <c r="I675" i="25"/>
  <c r="I648" i="25"/>
  <c r="I712" i="25"/>
  <c r="I694" i="25"/>
  <c r="I690" i="25"/>
  <c r="I645" i="25"/>
  <c r="I642" i="25"/>
  <c r="I639" i="25"/>
  <c r="I636" i="25"/>
  <c r="I633" i="25"/>
  <c r="I699" i="25"/>
  <c r="I681" i="25"/>
  <c r="I676" i="25"/>
  <c r="I669" i="25"/>
  <c r="I713" i="25"/>
  <c r="I704" i="25"/>
  <c r="I686" i="25"/>
  <c r="I677" i="25"/>
  <c r="I670" i="25"/>
  <c r="I709" i="25"/>
  <c r="I691" i="25"/>
  <c r="I646" i="25"/>
  <c r="I714" i="25"/>
  <c r="I700" i="25"/>
  <c r="I682" i="25"/>
  <c r="I678" i="25"/>
  <c r="I643" i="25"/>
  <c r="I640" i="25"/>
  <c r="I637" i="25"/>
  <c r="I634" i="25"/>
  <c r="I631" i="25"/>
  <c r="I687" i="25"/>
  <c r="I679" i="25"/>
  <c r="I705" i="25"/>
  <c r="I673" i="25"/>
  <c r="I672" i="25"/>
  <c r="I647" i="25"/>
  <c r="G705" i="25"/>
  <c r="G693" i="25"/>
  <c r="G681" i="25"/>
  <c r="G706" i="25"/>
  <c r="G694" i="25"/>
  <c r="G682" i="25"/>
  <c r="G714" i="25"/>
  <c r="G700" i="25"/>
  <c r="G696" i="25"/>
  <c r="G678" i="25"/>
  <c r="G643" i="25"/>
  <c r="G640" i="25"/>
  <c r="G637" i="25"/>
  <c r="G634" i="25"/>
  <c r="G631" i="25"/>
  <c r="G687" i="25"/>
  <c r="G710" i="25"/>
  <c r="G701" i="25"/>
  <c r="G692" i="25"/>
  <c r="G697" i="25"/>
  <c r="G679" i="25"/>
  <c r="G673" i="25"/>
  <c r="G647" i="25"/>
  <c r="G702" i="25"/>
  <c r="G688" i="25"/>
  <c r="G684" i="25"/>
  <c r="G644" i="25"/>
  <c r="G641" i="25"/>
  <c r="G638" i="25"/>
  <c r="G635" i="25"/>
  <c r="G632" i="25"/>
  <c r="G711" i="25"/>
  <c r="G707" i="25"/>
  <c r="G674" i="25"/>
  <c r="G717" i="25"/>
  <c r="G698" i="25"/>
  <c r="G689" i="25"/>
  <c r="G680" i="25"/>
  <c r="G628" i="25"/>
  <c r="G703" i="25"/>
  <c r="G685" i="25"/>
  <c r="G675" i="25"/>
  <c r="G648" i="25"/>
  <c r="G630" i="25"/>
  <c r="G712" i="25"/>
  <c r="G708" i="25"/>
  <c r="G690" i="25"/>
  <c r="G645" i="25"/>
  <c r="G642" i="25"/>
  <c r="G639" i="25"/>
  <c r="G636" i="25"/>
  <c r="G633" i="25"/>
  <c r="G699" i="25"/>
  <c r="G695" i="25"/>
  <c r="G676" i="25"/>
  <c r="G669" i="25"/>
  <c r="G713" i="25"/>
  <c r="G704" i="25"/>
  <c r="G686" i="25"/>
  <c r="G677" i="25"/>
  <c r="G670" i="25"/>
  <c r="G627" i="25"/>
  <c r="G716" i="25" s="1"/>
  <c r="G691" i="25"/>
  <c r="G683" i="25"/>
  <c r="G672" i="25"/>
  <c r="G709" i="25"/>
  <c r="G646" i="25"/>
  <c r="G671" i="25"/>
  <c r="G629" i="25"/>
  <c r="H706" i="25"/>
  <c r="H694" i="25"/>
  <c r="H682" i="25"/>
  <c r="H707" i="25"/>
  <c r="H695" i="25"/>
  <c r="H683" i="25"/>
  <c r="H705" i="25"/>
  <c r="H687" i="25"/>
  <c r="H672" i="25"/>
  <c r="H710" i="25"/>
  <c r="H701" i="25"/>
  <c r="H692" i="25"/>
  <c r="H697" i="25"/>
  <c r="H679" i="25"/>
  <c r="H673" i="25"/>
  <c r="H647" i="25"/>
  <c r="H702" i="25"/>
  <c r="H688" i="25"/>
  <c r="H684" i="25"/>
  <c r="H644" i="25"/>
  <c r="H641" i="25"/>
  <c r="H638" i="25"/>
  <c r="H635" i="25"/>
  <c r="H632" i="25"/>
  <c r="H711" i="25"/>
  <c r="H693" i="25"/>
  <c r="H674" i="25"/>
  <c r="H717" i="25"/>
  <c r="H698" i="25"/>
  <c r="H689" i="25"/>
  <c r="H680" i="25"/>
  <c r="H703" i="25"/>
  <c r="H685" i="25"/>
  <c r="H675" i="25"/>
  <c r="H648" i="25"/>
  <c r="H630" i="25"/>
  <c r="H712" i="25"/>
  <c r="H708" i="25"/>
  <c r="H690" i="25"/>
  <c r="H645" i="25"/>
  <c r="H642" i="25"/>
  <c r="H639" i="25"/>
  <c r="H636" i="25"/>
  <c r="H633" i="25"/>
  <c r="H699" i="25"/>
  <c r="H681" i="25"/>
  <c r="H676" i="25"/>
  <c r="H669" i="25"/>
  <c r="H713" i="25"/>
  <c r="H704" i="25"/>
  <c r="H686" i="25"/>
  <c r="H677" i="25"/>
  <c r="H670" i="25"/>
  <c r="H709" i="25"/>
  <c r="H691" i="25"/>
  <c r="H671" i="25"/>
  <c r="H646" i="25"/>
  <c r="H640" i="25"/>
  <c r="H714" i="25"/>
  <c r="H700" i="25"/>
  <c r="H634" i="25"/>
  <c r="H643" i="25"/>
  <c r="H678" i="25"/>
  <c r="H637" i="25"/>
  <c r="H696" i="25"/>
  <c r="H631" i="25"/>
  <c r="D709" i="24"/>
  <c r="D697" i="24"/>
  <c r="D710" i="24"/>
  <c r="D698" i="24"/>
  <c r="D711" i="24"/>
  <c r="D699" i="24"/>
  <c r="D713" i="24"/>
  <c r="D701" i="24"/>
  <c r="D689" i="24"/>
  <c r="D706" i="24"/>
  <c r="D686" i="24"/>
  <c r="D674" i="24"/>
  <c r="D646" i="24"/>
  <c r="D621" i="24"/>
  <c r="D712" i="24"/>
  <c r="D692" i="24"/>
  <c r="D682" i="24"/>
  <c r="D670" i="24"/>
  <c r="D645" i="24"/>
  <c r="D703" i="24"/>
  <c r="D695" i="24"/>
  <c r="D690" i="24"/>
  <c r="D683" i="24"/>
  <c r="D671" i="24"/>
  <c r="D642" i="24"/>
  <c r="D639" i="24"/>
  <c r="D636" i="24"/>
  <c r="D633" i="24"/>
  <c r="D630" i="24"/>
  <c r="D696" i="24"/>
  <c r="D672" i="24"/>
  <c r="D644" i="24"/>
  <c r="D638" i="24"/>
  <c r="D632" i="24"/>
  <c r="D693" i="24"/>
  <c r="D685" i="24"/>
  <c r="D669" i="24"/>
  <c r="D624" i="24"/>
  <c r="D679" i="24"/>
  <c r="D676" i="24"/>
  <c r="D617" i="24"/>
  <c r="D700" i="24"/>
  <c r="D673" i="24"/>
  <c r="D616" i="24"/>
  <c r="D618" i="24"/>
  <c r="D705" i="24"/>
  <c r="D688" i="24"/>
  <c r="D647" i="24"/>
  <c r="D643" i="24"/>
  <c r="D637" i="24"/>
  <c r="D631" i="24"/>
  <c r="D629" i="24"/>
  <c r="D623" i="24"/>
  <c r="D708" i="24"/>
  <c r="D702" i="24"/>
  <c r="D641" i="24"/>
  <c r="D635" i="24"/>
  <c r="D622" i="24"/>
  <c r="D680" i="24"/>
  <c r="D677" i="24"/>
  <c r="D626" i="24"/>
  <c r="D627" i="24"/>
  <c r="D716" i="24"/>
  <c r="D704" i="24"/>
  <c r="D684" i="24"/>
  <c r="D620" i="24"/>
  <c r="D707" i="24"/>
  <c r="D694" i="24"/>
  <c r="D668" i="24"/>
  <c r="D628" i="24"/>
  <c r="D625" i="24"/>
  <c r="D691" i="24"/>
  <c r="D687" i="24"/>
  <c r="D681" i="24"/>
  <c r="D678" i="24"/>
  <c r="D675" i="24"/>
  <c r="D640" i="24"/>
  <c r="D634" i="24"/>
  <c r="D619" i="24"/>
  <c r="J708" i="25"/>
  <c r="J696" i="25"/>
  <c r="J684" i="25"/>
  <c r="J672" i="25"/>
  <c r="J709" i="25"/>
  <c r="J697" i="25"/>
  <c r="J685" i="25"/>
  <c r="J683" i="25"/>
  <c r="J679" i="25"/>
  <c r="J673" i="25"/>
  <c r="J647" i="25"/>
  <c r="J706" i="25"/>
  <c r="J702" i="25"/>
  <c r="J688" i="25"/>
  <c r="J711" i="25"/>
  <c r="J693" i="25"/>
  <c r="J674" i="25"/>
  <c r="J717" i="25"/>
  <c r="J698" i="25"/>
  <c r="J689" i="25"/>
  <c r="J680" i="25"/>
  <c r="J707" i="25"/>
  <c r="J703" i="25"/>
  <c r="J675" i="25"/>
  <c r="J648" i="25"/>
  <c r="J712" i="25"/>
  <c r="J694" i="25"/>
  <c r="J690" i="25"/>
  <c r="J645" i="25"/>
  <c r="J642" i="25"/>
  <c r="J639" i="25"/>
  <c r="J636" i="25"/>
  <c r="J633" i="25"/>
  <c r="J699" i="25"/>
  <c r="J681" i="25"/>
  <c r="J676" i="25"/>
  <c r="J669" i="25"/>
  <c r="J713" i="25"/>
  <c r="J704" i="25"/>
  <c r="J686" i="25"/>
  <c r="J677" i="25"/>
  <c r="J670" i="25"/>
  <c r="J695" i="25"/>
  <c r="J691" i="25"/>
  <c r="J646" i="25"/>
  <c r="J714" i="25"/>
  <c r="J700" i="25"/>
  <c r="J682" i="25"/>
  <c r="J678" i="25"/>
  <c r="J671" i="25"/>
  <c r="J643" i="25"/>
  <c r="J640" i="25"/>
  <c r="J637" i="25"/>
  <c r="J634" i="25"/>
  <c r="J705" i="25"/>
  <c r="J687" i="25"/>
  <c r="J701" i="25"/>
  <c r="J635" i="25"/>
  <c r="J644" i="25"/>
  <c r="J692" i="25"/>
  <c r="J638" i="25"/>
  <c r="J632" i="25"/>
  <c r="J716" i="25" s="1"/>
  <c r="J710" i="25"/>
  <c r="J641" i="25"/>
  <c r="K709" i="25"/>
  <c r="K697" i="25"/>
  <c r="K685" i="25"/>
  <c r="K673" i="25"/>
  <c r="K710" i="25"/>
  <c r="K698" i="25"/>
  <c r="K686" i="25"/>
  <c r="K706" i="25"/>
  <c r="K702" i="25"/>
  <c r="K688" i="25"/>
  <c r="K711" i="25"/>
  <c r="K693" i="25"/>
  <c r="K717" i="25"/>
  <c r="K689" i="25"/>
  <c r="K684" i="25"/>
  <c r="K680" i="25"/>
  <c r="K707" i="25"/>
  <c r="K703" i="25"/>
  <c r="K675" i="25"/>
  <c r="K712" i="25"/>
  <c r="K694" i="25"/>
  <c r="K690" i="25"/>
  <c r="K699" i="25"/>
  <c r="K681" i="25"/>
  <c r="K676" i="25"/>
  <c r="K669" i="25"/>
  <c r="K716" i="25" s="1"/>
  <c r="K713" i="25"/>
  <c r="K708" i="25"/>
  <c r="K704" i="25"/>
  <c r="K677" i="25"/>
  <c r="K670" i="25"/>
  <c r="K695" i="25"/>
  <c r="K691" i="25"/>
  <c r="K714" i="25"/>
  <c r="K700" i="25"/>
  <c r="K682" i="25"/>
  <c r="K678" i="25"/>
  <c r="K671" i="25"/>
  <c r="K705" i="25"/>
  <c r="K687" i="25"/>
  <c r="K701" i="25"/>
  <c r="K696" i="25"/>
  <c r="K692" i="25"/>
  <c r="K672" i="25"/>
  <c r="K679" i="25"/>
  <c r="K674" i="25"/>
  <c r="K683" i="25"/>
  <c r="L710" i="25"/>
  <c r="L698" i="25"/>
  <c r="L686" i="25"/>
  <c r="L674" i="25"/>
  <c r="L711" i="25"/>
  <c r="L699" i="25"/>
  <c r="L687" i="25"/>
  <c r="L697" i="25"/>
  <c r="L693" i="25"/>
  <c r="L717" i="25"/>
  <c r="L689" i="25"/>
  <c r="L684" i="25"/>
  <c r="L707" i="25"/>
  <c r="L703" i="25"/>
  <c r="L675" i="25"/>
  <c r="L712" i="25"/>
  <c r="L694" i="25"/>
  <c r="L690" i="25"/>
  <c r="L685" i="25"/>
  <c r="L681" i="25"/>
  <c r="L676" i="25"/>
  <c r="L669" i="25"/>
  <c r="L716" i="25" s="1"/>
  <c r="L713" i="25"/>
  <c r="L708" i="25"/>
  <c r="L704" i="25"/>
  <c r="L677" i="25"/>
  <c r="L670" i="25"/>
  <c r="L695" i="25"/>
  <c r="L691" i="25"/>
  <c r="L714" i="25"/>
  <c r="L700" i="25"/>
  <c r="L682" i="25"/>
  <c r="L678" i="25"/>
  <c r="L671" i="25"/>
  <c r="L709" i="25"/>
  <c r="L705" i="25"/>
  <c r="L701" i="25"/>
  <c r="L696" i="25"/>
  <c r="L692" i="25"/>
  <c r="L672" i="25"/>
  <c r="L683" i="25"/>
  <c r="L679" i="25"/>
  <c r="L680" i="25"/>
  <c r="L706" i="25"/>
  <c r="L673" i="25"/>
  <c r="L702" i="25"/>
  <c r="L688" i="25"/>
  <c r="C168" i="8"/>
  <c r="D421" i="24"/>
  <c r="E716" i="25"/>
  <c r="F625" i="25"/>
  <c r="G30" i="15" l="1"/>
  <c r="H30" i="15"/>
  <c r="I30" i="15" s="1"/>
  <c r="G43" i="15"/>
  <c r="H43" i="15"/>
  <c r="I43" i="15" s="1"/>
  <c r="G37" i="15"/>
  <c r="H37" i="15"/>
  <c r="I37" i="15" s="1"/>
  <c r="C21" i="34"/>
  <c r="C15" i="15"/>
  <c r="G15" i="15" s="1"/>
  <c r="CE85" i="24"/>
  <c r="C668" i="24"/>
  <c r="C715" i="24" s="1"/>
  <c r="G64" i="15"/>
  <c r="H64" i="15"/>
  <c r="I64" i="15" s="1"/>
  <c r="C648" i="24"/>
  <c r="M716" i="24" s="1"/>
  <c r="G28" i="15"/>
  <c r="H28" i="15"/>
  <c r="I28" i="15" s="1"/>
  <c r="G33" i="15"/>
  <c r="H33" i="15"/>
  <c r="I33" i="15" s="1"/>
  <c r="I716" i="25"/>
  <c r="G41" i="15"/>
  <c r="H41" i="15"/>
  <c r="I41" i="15" s="1"/>
  <c r="G48" i="15"/>
  <c r="H48" i="15"/>
  <c r="I48" i="15" s="1"/>
  <c r="H29" i="15"/>
  <c r="I29" i="15" s="1"/>
  <c r="G29" i="15"/>
  <c r="C172" i="8"/>
  <c r="D424" i="24"/>
  <c r="C177" i="8" s="1"/>
  <c r="F717" i="25"/>
  <c r="F704" i="25"/>
  <c r="F692" i="25"/>
  <c r="F680" i="25"/>
  <c r="F705" i="25"/>
  <c r="F693" i="25"/>
  <c r="F681" i="25"/>
  <c r="F709" i="25"/>
  <c r="F691" i="25"/>
  <c r="F671" i="25"/>
  <c r="F646" i="25"/>
  <c r="F627" i="25"/>
  <c r="F714" i="25"/>
  <c r="F700" i="25"/>
  <c r="F696" i="25"/>
  <c r="F687" i="25"/>
  <c r="F683" i="25"/>
  <c r="F672" i="25"/>
  <c r="F629" i="25"/>
  <c r="F710" i="25"/>
  <c r="F706" i="25"/>
  <c r="F701" i="25"/>
  <c r="F697" i="25"/>
  <c r="F679" i="25"/>
  <c r="F673" i="25"/>
  <c r="F647" i="25"/>
  <c r="F702" i="25"/>
  <c r="F688" i="25"/>
  <c r="F684" i="25"/>
  <c r="F644" i="25"/>
  <c r="F641" i="25"/>
  <c r="F638" i="25"/>
  <c r="F635" i="25"/>
  <c r="F632" i="25"/>
  <c r="F626" i="25"/>
  <c r="F711" i="25"/>
  <c r="F707" i="25"/>
  <c r="F674" i="25"/>
  <c r="F698" i="25"/>
  <c r="F694" i="25"/>
  <c r="F689" i="25"/>
  <c r="F628" i="25"/>
  <c r="F703" i="25"/>
  <c r="F685" i="25"/>
  <c r="F675" i="25"/>
  <c r="F648" i="25"/>
  <c r="F630" i="25"/>
  <c r="F712" i="25"/>
  <c r="F708" i="25"/>
  <c r="F690" i="25"/>
  <c r="F645" i="25"/>
  <c r="F642" i="25"/>
  <c r="F639" i="25"/>
  <c r="F636" i="25"/>
  <c r="F633" i="25"/>
  <c r="F699" i="25"/>
  <c r="F695" i="25"/>
  <c r="F676" i="25"/>
  <c r="F669" i="25"/>
  <c r="F686" i="25"/>
  <c r="F670" i="25"/>
  <c r="F713" i="25"/>
  <c r="F634" i="25"/>
  <c r="F643" i="25"/>
  <c r="F678" i="25"/>
  <c r="F637" i="25"/>
  <c r="F682" i="25"/>
  <c r="F677" i="25"/>
  <c r="F631" i="25"/>
  <c r="F640" i="25"/>
  <c r="D715" i="24"/>
  <c r="E623" i="24"/>
  <c r="E612" i="24"/>
  <c r="H716" i="25"/>
  <c r="I373" i="34" l="1"/>
  <c r="C716" i="24"/>
  <c r="E710" i="24"/>
  <c r="E698" i="24"/>
  <c r="E711" i="24"/>
  <c r="E699" i="24"/>
  <c r="E712" i="24"/>
  <c r="E700" i="24"/>
  <c r="E688" i="24"/>
  <c r="E702" i="24"/>
  <c r="E690" i="24"/>
  <c r="E691" i="24"/>
  <c r="E687" i="24"/>
  <c r="E675" i="24"/>
  <c r="E643" i="24"/>
  <c r="E640" i="24"/>
  <c r="E637" i="24"/>
  <c r="E634" i="24"/>
  <c r="E631" i="24"/>
  <c r="E625" i="24"/>
  <c r="E707" i="24"/>
  <c r="E716" i="24"/>
  <c r="E705" i="24"/>
  <c r="E697" i="24"/>
  <c r="E703" i="24"/>
  <c r="E695" i="24"/>
  <c r="E683" i="24"/>
  <c r="E671" i="24"/>
  <c r="E642" i="24"/>
  <c r="E639" i="24"/>
  <c r="E636" i="24"/>
  <c r="E633" i="24"/>
  <c r="E630" i="24"/>
  <c r="E708" i="24"/>
  <c r="E684" i="24"/>
  <c r="E672" i="24"/>
  <c r="E628" i="24"/>
  <c r="E706" i="24"/>
  <c r="E669" i="24"/>
  <c r="E624" i="24"/>
  <c r="E713" i="24"/>
  <c r="E682" i="24"/>
  <c r="E679" i="24"/>
  <c r="E676" i="24"/>
  <c r="E673" i="24"/>
  <c r="E709" i="24"/>
  <c r="E647" i="24"/>
  <c r="E629" i="24"/>
  <c r="E670" i="24"/>
  <c r="E645" i="24"/>
  <c r="E641" i="24"/>
  <c r="E635" i="24"/>
  <c r="E686" i="24"/>
  <c r="E680" i="24"/>
  <c r="E677" i="24"/>
  <c r="E626" i="24"/>
  <c r="E693" i="24"/>
  <c r="E627" i="24"/>
  <c r="E692" i="24"/>
  <c r="E674" i="24"/>
  <c r="E704" i="24"/>
  <c r="E694" i="24"/>
  <c r="E668" i="24"/>
  <c r="E685" i="24"/>
  <c r="E701" i="24"/>
  <c r="E681" i="24"/>
  <c r="E678" i="24"/>
  <c r="E646" i="24"/>
  <c r="E696" i="24"/>
  <c r="E689" i="24"/>
  <c r="E644" i="24"/>
  <c r="E638" i="24"/>
  <c r="E632" i="24"/>
  <c r="F716" i="25"/>
  <c r="E715" i="24" l="1"/>
  <c r="F624" i="24"/>
  <c r="F711" i="24" l="1"/>
  <c r="M711" i="24" s="1"/>
  <c r="D215" i="34" s="1"/>
  <c r="F676" i="24"/>
  <c r="M676" i="24" s="1"/>
  <c r="D55" i="34" s="1"/>
  <c r="F627" i="24"/>
  <c r="F641" i="24"/>
  <c r="F692" i="24"/>
  <c r="M692" i="24" s="1"/>
  <c r="F675" i="24"/>
  <c r="M675" i="24" s="1"/>
  <c r="C55" i="34" s="1"/>
  <c r="F628" i="24"/>
  <c r="F706" i="24"/>
  <c r="M706" i="24" s="1"/>
  <c r="F183" i="34" s="1"/>
  <c r="F626" i="24"/>
  <c r="H628" i="24" s="1"/>
  <c r="F699" i="24"/>
  <c r="M699" i="24" s="1"/>
  <c r="F151" i="34" s="1"/>
  <c r="F707" i="24"/>
  <c r="M707" i="24" s="1"/>
  <c r="G183" i="34" s="1"/>
  <c r="F679" i="24"/>
  <c r="M679" i="24" s="1"/>
  <c r="F637" i="24"/>
  <c r="F674" i="24"/>
  <c r="M674" i="24" s="1"/>
  <c r="I23" i="34" s="1"/>
  <c r="F644" i="24"/>
  <c r="F639" i="24"/>
  <c r="F669" i="24"/>
  <c r="M669" i="24" s="1"/>
  <c r="D23" i="34" s="1"/>
  <c r="F712" i="24"/>
  <c r="M712" i="24" s="1"/>
  <c r="E215" i="34" s="1"/>
  <c r="F710" i="24"/>
  <c r="M710" i="24" s="1"/>
  <c r="C215" i="34" s="1"/>
  <c r="F709" i="24"/>
  <c r="M709" i="24" s="1"/>
  <c r="I183" i="34" s="1"/>
  <c r="F635" i="24"/>
  <c r="F697" i="24"/>
  <c r="M697" i="24" s="1"/>
  <c r="D151" i="34" s="1"/>
  <c r="F640" i="24"/>
  <c r="F633" i="24"/>
  <c r="F643" i="24"/>
  <c r="F700" i="24"/>
  <c r="M700" i="24" s="1"/>
  <c r="G151" i="34" s="1"/>
  <c r="F708" i="24"/>
  <c r="M708" i="24" s="1"/>
  <c r="H183" i="34" s="1"/>
  <c r="F647" i="24"/>
  <c r="F631" i="24"/>
  <c r="K644" i="24" s="1"/>
  <c r="F694" i="24"/>
  <c r="M694" i="24" s="1"/>
  <c r="H119" i="34" s="1"/>
  <c r="F638" i="24"/>
  <c r="F691" i="24"/>
  <c r="M691" i="24" s="1"/>
  <c r="F713" i="24"/>
  <c r="M713" i="24" s="1"/>
  <c r="F215" i="34" s="1"/>
  <c r="F690" i="24"/>
  <c r="M690" i="24" s="1"/>
  <c r="D119" i="34" s="1"/>
  <c r="F629" i="24"/>
  <c r="I629" i="24" s="1"/>
  <c r="F702" i="24"/>
  <c r="M702" i="24" s="1"/>
  <c r="I151" i="34" s="1"/>
  <c r="F671" i="24"/>
  <c r="M671" i="24" s="1"/>
  <c r="F23" i="34" s="1"/>
  <c r="F634" i="24"/>
  <c r="F625" i="24"/>
  <c r="G625" i="24" s="1"/>
  <c r="F701" i="24"/>
  <c r="M701" i="24" s="1"/>
  <c r="H151" i="34" s="1"/>
  <c r="F684" i="24"/>
  <c r="M684" i="24" s="1"/>
  <c r="E87" i="34" s="1"/>
  <c r="F698" i="24"/>
  <c r="M698" i="24" s="1"/>
  <c r="E151" i="34" s="1"/>
  <c r="F686" i="24"/>
  <c r="M686" i="24" s="1"/>
  <c r="G87" i="34" s="1"/>
  <c r="F668" i="24"/>
  <c r="M668" i="24" s="1"/>
  <c r="F632" i="24"/>
  <c r="F670" i="24"/>
  <c r="M670" i="24" s="1"/>
  <c r="E23" i="34" s="1"/>
  <c r="F645" i="24"/>
  <c r="L647" i="24" s="1"/>
  <c r="F687" i="24"/>
  <c r="M687" i="24" s="1"/>
  <c r="H87" i="34" s="1"/>
  <c r="F689" i="24"/>
  <c r="M689" i="24" s="1"/>
  <c r="C119" i="34" s="1"/>
  <c r="F672" i="24"/>
  <c r="M672" i="24" s="1"/>
  <c r="G23" i="34" s="1"/>
  <c r="F705" i="24"/>
  <c r="M705" i="24" s="1"/>
  <c r="E183" i="34" s="1"/>
  <c r="F683" i="24"/>
  <c r="M683" i="24" s="1"/>
  <c r="D87" i="34" s="1"/>
  <c r="F681" i="24"/>
  <c r="M681" i="24" s="1"/>
  <c r="I55" i="34" s="1"/>
  <c r="F642" i="24"/>
  <c r="F673" i="24"/>
  <c r="M673" i="24" s="1"/>
  <c r="H23" i="34" s="1"/>
  <c r="F696" i="24"/>
  <c r="M696" i="24" s="1"/>
  <c r="C151" i="34" s="1"/>
  <c r="F716" i="24"/>
  <c r="F693" i="24"/>
  <c r="M693" i="24" s="1"/>
  <c r="F695" i="24"/>
  <c r="M695" i="24" s="1"/>
  <c r="I119" i="34" s="1"/>
  <c r="F680" i="24"/>
  <c r="M680" i="24" s="1"/>
  <c r="H55" i="34" s="1"/>
  <c r="F678" i="24"/>
  <c r="M678" i="24" s="1"/>
  <c r="F636" i="24"/>
  <c r="F682" i="24"/>
  <c r="M682" i="24" s="1"/>
  <c r="C87" i="34" s="1"/>
  <c r="F703" i="24"/>
  <c r="M703" i="24" s="1"/>
  <c r="C183" i="34" s="1"/>
  <c r="F685" i="24"/>
  <c r="M685" i="24" s="1"/>
  <c r="F87" i="34" s="1"/>
  <c r="F688" i="24"/>
  <c r="M688" i="24" s="1"/>
  <c r="I87" i="34" s="1"/>
  <c r="F677" i="24"/>
  <c r="M677" i="24" s="1"/>
  <c r="F646" i="24"/>
  <c r="F630" i="24"/>
  <c r="J630" i="24" s="1"/>
  <c r="F704" i="24"/>
  <c r="M704" i="24" s="1"/>
  <c r="D183" i="34" s="1"/>
  <c r="H682" i="24" l="1"/>
  <c r="H633" i="24"/>
  <c r="H670" i="24"/>
  <c r="H683" i="24"/>
  <c r="H681" i="24"/>
  <c r="H698" i="24"/>
  <c r="H637" i="24"/>
  <c r="H685" i="24"/>
  <c r="H638" i="24"/>
  <c r="H635" i="24"/>
  <c r="H668" i="24"/>
  <c r="H677" i="24"/>
  <c r="H669" i="24"/>
  <c r="H634" i="24"/>
  <c r="H712" i="24"/>
  <c r="H710" i="24"/>
  <c r="H709" i="24"/>
  <c r="H672" i="24"/>
  <c r="H690" i="24"/>
  <c r="H703" i="24"/>
  <c r="H699" i="24"/>
  <c r="H706" i="24"/>
  <c r="H688" i="24"/>
  <c r="H636" i="24"/>
  <c r="H679" i="24"/>
  <c r="H693" i="24"/>
  <c r="H647" i="24"/>
  <c r="H644" i="24"/>
  <c r="H684" i="24"/>
  <c r="H641" i="24"/>
  <c r="H646" i="24"/>
  <c r="H708" i="24"/>
  <c r="H701" i="24"/>
  <c r="H702" i="24"/>
  <c r="H629" i="24"/>
  <c r="H713" i="24"/>
  <c r="H686" i="24"/>
  <c r="H689" i="24"/>
  <c r="H645" i="24"/>
  <c r="H716" i="24"/>
  <c r="H694" i="24"/>
  <c r="H673" i="24"/>
  <c r="H639" i="24"/>
  <c r="H642" i="24"/>
  <c r="H680" i="24"/>
  <c r="H707" i="24"/>
  <c r="H630" i="24"/>
  <c r="H674" i="24"/>
  <c r="H692" i="24"/>
  <c r="H631" i="24"/>
  <c r="H675" i="24"/>
  <c r="H643" i="24"/>
  <c r="H695" i="24"/>
  <c r="H704" i="24"/>
  <c r="H676" i="24"/>
  <c r="H671" i="24"/>
  <c r="H691" i="24"/>
  <c r="H697" i="24"/>
  <c r="H696" i="24"/>
  <c r="H640" i="24"/>
  <c r="H632" i="24"/>
  <c r="H711" i="24"/>
  <c r="H687" i="24"/>
  <c r="H700" i="24"/>
  <c r="H678" i="24"/>
  <c r="H705" i="24"/>
  <c r="K696" i="24"/>
  <c r="K668" i="24"/>
  <c r="K715" i="24" s="1"/>
  <c r="K708" i="24"/>
  <c r="K672" i="24"/>
  <c r="K706" i="24"/>
  <c r="K670" i="24"/>
  <c r="K692" i="24"/>
  <c r="K678" i="24"/>
  <c r="K698" i="24"/>
  <c r="K669" i="24"/>
  <c r="K703" i="24"/>
  <c r="K713" i="24"/>
  <c r="K680" i="24"/>
  <c r="K671" i="24"/>
  <c r="K711" i="24"/>
  <c r="K684" i="24"/>
  <c r="K673" i="24"/>
  <c r="K689" i="24"/>
  <c r="K705" i="24"/>
  <c r="K691" i="24"/>
  <c r="K693" i="24"/>
  <c r="K687" i="24"/>
  <c r="K676" i="24"/>
  <c r="K700" i="24"/>
  <c r="K682" i="24"/>
  <c r="K677" i="24"/>
  <c r="K716" i="24"/>
  <c r="K697" i="24"/>
  <c r="K674" i="24"/>
  <c r="K712" i="24"/>
  <c r="K690" i="24"/>
  <c r="K688" i="24"/>
  <c r="K701" i="24"/>
  <c r="K683" i="24"/>
  <c r="K679" i="24"/>
  <c r="K694" i="24"/>
  <c r="K686" i="24"/>
  <c r="K699" i="24"/>
  <c r="K681" i="24"/>
  <c r="K707" i="24"/>
  <c r="K695" i="24"/>
  <c r="K685" i="24"/>
  <c r="K702" i="24"/>
  <c r="K704" i="24"/>
  <c r="K710" i="24"/>
  <c r="K709" i="24"/>
  <c r="K675" i="24"/>
  <c r="F119" i="34"/>
  <c r="F55" i="34"/>
  <c r="L704" i="24"/>
  <c r="L710" i="24"/>
  <c r="L687" i="24"/>
  <c r="L695" i="24"/>
  <c r="L675" i="24"/>
  <c r="L712" i="24"/>
  <c r="L683" i="24"/>
  <c r="L705" i="24"/>
  <c r="L688" i="24"/>
  <c r="L699" i="24"/>
  <c r="L693" i="24"/>
  <c r="L713" i="24"/>
  <c r="L700" i="24"/>
  <c r="L696" i="24"/>
  <c r="L670" i="24"/>
  <c r="L698" i="24"/>
  <c r="L684" i="24"/>
  <c r="L694" i="24"/>
  <c r="L686" i="24"/>
  <c r="L678" i="24"/>
  <c r="L690" i="24"/>
  <c r="L676" i="24"/>
  <c r="L668" i="24"/>
  <c r="L715" i="24" s="1"/>
  <c r="L716" i="24"/>
  <c r="L702" i="24"/>
  <c r="L697" i="24"/>
  <c r="L672" i="24"/>
  <c r="L706" i="24"/>
  <c r="L691" i="24"/>
  <c r="L674" i="24"/>
  <c r="L679" i="24"/>
  <c r="L673" i="24"/>
  <c r="L701" i="24"/>
  <c r="L708" i="24"/>
  <c r="L689" i="24"/>
  <c r="L671" i="24"/>
  <c r="L681" i="24"/>
  <c r="L682" i="24"/>
  <c r="L709" i="24"/>
  <c r="L677" i="24"/>
  <c r="L711" i="24"/>
  <c r="L703" i="24"/>
  <c r="L680" i="24"/>
  <c r="L692" i="24"/>
  <c r="L669" i="24"/>
  <c r="L707" i="24"/>
  <c r="L685" i="24"/>
  <c r="E119" i="34"/>
  <c r="E55" i="34"/>
  <c r="G631" i="24"/>
  <c r="G634" i="24"/>
  <c r="G690" i="24"/>
  <c r="G692" i="24"/>
  <c r="G698" i="24"/>
  <c r="G684" i="24"/>
  <c r="G643" i="24"/>
  <c r="G704" i="24"/>
  <c r="G668" i="24"/>
  <c r="G626" i="24"/>
  <c r="G629" i="24"/>
  <c r="G694" i="24"/>
  <c r="G689" i="24"/>
  <c r="G670" i="24"/>
  <c r="G683" i="24"/>
  <c r="G632" i="24"/>
  <c r="G638" i="24"/>
  <c r="G630" i="24"/>
  <c r="G641" i="24"/>
  <c r="G701" i="24"/>
  <c r="G693" i="24"/>
  <c r="G702" i="24"/>
  <c r="G628" i="24"/>
  <c r="G707" i="24"/>
  <c r="G677" i="24"/>
  <c r="G708" i="24"/>
  <c r="G672" i="24"/>
  <c r="G713" i="24"/>
  <c r="G695" i="24"/>
  <c r="G688" i="24"/>
  <c r="G640" i="24"/>
  <c r="G696" i="24"/>
  <c r="G685" i="24"/>
  <c r="G699" i="24"/>
  <c r="G686" i="24"/>
  <c r="G674" i="24"/>
  <c r="G706" i="24"/>
  <c r="G669" i="24"/>
  <c r="G710" i="24"/>
  <c r="G647" i="24"/>
  <c r="G633" i="24"/>
  <c r="G716" i="24"/>
  <c r="G705" i="24"/>
  <c r="G645" i="24"/>
  <c r="G687" i="24"/>
  <c r="G635" i="24"/>
  <c r="G675" i="24"/>
  <c r="G709" i="24"/>
  <c r="G679" i="24"/>
  <c r="G639" i="24"/>
  <c r="G678" i="24"/>
  <c r="G642" i="24"/>
  <c r="G691" i="24"/>
  <c r="G703" i="24"/>
  <c r="G676" i="24"/>
  <c r="G646" i="24"/>
  <c r="G671" i="24"/>
  <c r="G637" i="24"/>
  <c r="G700" i="24"/>
  <c r="G680" i="24"/>
  <c r="G681" i="24"/>
  <c r="G697" i="24"/>
  <c r="G636" i="24"/>
  <c r="G627" i="24"/>
  <c r="G712" i="24"/>
  <c r="G682" i="24"/>
  <c r="G644" i="24"/>
  <c r="G673" i="24"/>
  <c r="G711" i="24"/>
  <c r="J646" i="24"/>
  <c r="J691" i="24"/>
  <c r="J697" i="24"/>
  <c r="J647" i="24"/>
  <c r="J632" i="24"/>
  <c r="J640" i="24"/>
  <c r="J689" i="24"/>
  <c r="J669" i="24"/>
  <c r="J701" i="24"/>
  <c r="J716" i="24"/>
  <c r="J702" i="24"/>
  <c r="J634" i="24"/>
  <c r="J686" i="24"/>
  <c r="J711" i="24"/>
  <c r="J681" i="24"/>
  <c r="J710" i="24"/>
  <c r="J641" i="24"/>
  <c r="J700" i="24"/>
  <c r="J644" i="24"/>
  <c r="J675" i="24"/>
  <c r="J643" i="24"/>
  <c r="J694" i="24"/>
  <c r="J635" i="24"/>
  <c r="J668" i="24"/>
  <c r="J636" i="24"/>
  <c r="J639" i="24"/>
  <c r="J709" i="24"/>
  <c r="J684" i="24"/>
  <c r="J705" i="24"/>
  <c r="J690" i="24"/>
  <c r="J631" i="24"/>
  <c r="J715" i="24" s="1"/>
  <c r="J670" i="24"/>
  <c r="J637" i="24"/>
  <c r="J685" i="24"/>
  <c r="J679" i="24"/>
  <c r="J706" i="24"/>
  <c r="J708" i="24"/>
  <c r="J696" i="24"/>
  <c r="J680" i="24"/>
  <c r="J683" i="24"/>
  <c r="J698" i="24"/>
  <c r="J692" i="24"/>
  <c r="J677" i="24"/>
  <c r="J713" i="24"/>
  <c r="J645" i="24"/>
  <c r="J682" i="24"/>
  <c r="J676" i="24"/>
  <c r="J673" i="24"/>
  <c r="J638" i="24"/>
  <c r="J633" i="24"/>
  <c r="J672" i="24"/>
  <c r="J703" i="24"/>
  <c r="J695" i="24"/>
  <c r="J707" i="24"/>
  <c r="J671" i="24"/>
  <c r="J688" i="24"/>
  <c r="J678" i="24"/>
  <c r="J693" i="24"/>
  <c r="J674" i="24"/>
  <c r="J699" i="24"/>
  <c r="J712" i="24"/>
  <c r="J642" i="24"/>
  <c r="J704" i="24"/>
  <c r="J687" i="24"/>
  <c r="C23" i="34"/>
  <c r="M715" i="24"/>
  <c r="G55" i="34"/>
  <c r="G119" i="34"/>
  <c r="I710" i="24"/>
  <c r="I696" i="24"/>
  <c r="I646" i="24"/>
  <c r="I645" i="24"/>
  <c r="I703" i="24"/>
  <c r="I701" i="24"/>
  <c r="I671" i="24"/>
  <c r="I640" i="24"/>
  <c r="I630" i="24"/>
  <c r="I713" i="24"/>
  <c r="I641" i="24"/>
  <c r="I676" i="24"/>
  <c r="I673" i="24"/>
  <c r="I631" i="24"/>
  <c r="I700" i="24"/>
  <c r="I670" i="24"/>
  <c r="I634" i="24"/>
  <c r="I679" i="24"/>
  <c r="I698" i="24"/>
  <c r="I680" i="24"/>
  <c r="I642" i="24"/>
  <c r="I639" i="24"/>
  <c r="I678" i="24"/>
  <c r="I695" i="24"/>
  <c r="I716" i="24"/>
  <c r="I699" i="24"/>
  <c r="I669" i="24"/>
  <c r="I691" i="24"/>
  <c r="I636" i="24"/>
  <c r="I675" i="24"/>
  <c r="I684" i="24"/>
  <c r="I712" i="24"/>
  <c r="I688" i="24"/>
  <c r="I647" i="24"/>
  <c r="I711" i="24"/>
  <c r="I633" i="24"/>
  <c r="I681" i="24"/>
  <c r="I706" i="24"/>
  <c r="I708" i="24"/>
  <c r="I689" i="24"/>
  <c r="I668" i="24"/>
  <c r="I682" i="24"/>
  <c r="I644" i="24"/>
  <c r="I683" i="24"/>
  <c r="I707" i="24"/>
  <c r="I709" i="24"/>
  <c r="I702" i="24"/>
  <c r="I638" i="24"/>
  <c r="I687" i="24"/>
  <c r="I637" i="24"/>
  <c r="I705" i="24"/>
  <c r="I674" i="24"/>
  <c r="I643" i="24"/>
  <c r="I632" i="24"/>
  <c r="I685" i="24"/>
  <c r="I686" i="24"/>
  <c r="I693" i="24"/>
  <c r="I690" i="24"/>
  <c r="I672" i="24"/>
  <c r="I704" i="24"/>
  <c r="I694" i="24"/>
  <c r="I697" i="24"/>
  <c r="I635" i="24"/>
  <c r="I692" i="24"/>
  <c r="I677" i="24"/>
  <c r="F715" i="24"/>
  <c r="G715" i="24" l="1"/>
  <c r="I715" i="24"/>
  <c r="H715" i="24"/>
</calcChain>
</file>

<file path=xl/sharedStrings.xml><?xml version="1.0" encoding="utf-8"?>
<sst xmlns="http://schemas.openxmlformats.org/spreadsheetml/2006/main" count="4816" uniqueCount="1389">
  <si>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</si>
  <si>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</si>
  <si>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</si>
  <si>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</si>
  <si>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</si>
  <si>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</si>
  <si>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</si>
  <si>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</si>
  <si>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</si>
  <si>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</si>
  <si>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</si>
  <si>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</si>
  <si>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</si>
  <si>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</si>
  <si>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</si>
  <si>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</si>
  <si>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</si>
  <si>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</si>
  <si>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</si>
  <si>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</si>
  <si>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</si>
  <si>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</si>
  <si>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</si>
  <si>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</si>
  <si>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</si>
  <si>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</si>
  <si>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</si>
  <si>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</si>
  <si>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</si>
  <si>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</si>
  <si>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</si>
  <si>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</si>
  <si>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</si>
  <si>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</si>
  <si>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</si>
  <si>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</si>
  <si>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</si>
  <si>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</si>
  <si>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</si>
  <si>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</si>
  <si>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</si>
  <si>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</si>
  <si>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</si>
  <si>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</si>
  <si>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</si>
  <si>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</si>
  <si>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</si>
  <si>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</si>
  <si>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</si>
  <si>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</si>
  <si>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</si>
  <si>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</si>
  <si>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</si>
  <si>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</si>
  <si>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</si>
  <si>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</si>
  <si>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</si>
  <si>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</si>
  <si>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</si>
  <si>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</si>
  <si>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</si>
  <si>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</si>
  <si>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</si>
  <si>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</si>
  <si>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</si>
  <si>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</si>
  <si>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</si>
  <si>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</si>
  <si>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</si>
  <si>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</si>
  <si>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</si>
  <si>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</si>
  <si>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</si>
  <si>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</si>
  <si>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</si>
  <si>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</si>
  <si>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</si>
  <si>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</si>
  <si>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</si>
  <si>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</si>
  <si>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</si>
  <si>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</si>
  <si>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</si>
  <si>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</si>
  <si>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</si>
  <si>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</si>
  <si>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</si>
  <si>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</si>
  <si>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</si>
  <si>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</si>
  <si>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</si>
  <si>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</si>
  <si>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</si>
  <si>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</si>
  <si>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</si>
  <si>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</si>
  <si>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</si>
  <si>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</si>
  <si>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</si>
  <si>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</si>
  <si>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</si>
  <si>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</si>
  <si>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</si>
  <si>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</si>
  <si>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</si>
  <si>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</si>
  <si>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</si>
  <si>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</si>
  <si>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</si>
  <si>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</si>
  <si>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</si>
  <si>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</si>
  <si>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</si>
  <si>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</si>
  <si>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</si>
  <si>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</si>
  <si>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</si>
  <si>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</si>
  <si>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</si>
  <si>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</si>
  <si>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</si>
  <si>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</si>
  <si>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</si>
  <si>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</si>
  <si>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</si>
  <si>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</si>
  <si>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</si>
  <si>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</si>
  <si>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</si>
  <si>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</si>
  <si>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</si>
  <si>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</si>
  <si>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</si>
  <si>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</si>
  <si>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</si>
  <si>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</si>
  <si>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</si>
  <si>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</si>
  <si>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</si>
  <si>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</si>
  <si>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</si>
  <si>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</si>
  <si>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</si>
  <si>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</si>
  <si>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</si>
  <si>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</si>
  <si>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</si>
  <si>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</si>
  <si>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</si>
  <si>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</si>
  <si>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</si>
  <si>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</si>
  <si>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</si>
  <si>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</si>
  <si>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</si>
  <si>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</si>
  <si>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</si>
  <si>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</si>
  <si>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</si>
  <si>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</si>
  <si>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</si>
  <si>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</si>
  <si>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</si>
  <si>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</si>
  <si>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</si>
  <si>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</si>
  <si>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</si>
  <si>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</si>
  <si>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</si>
  <si>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</si>
  <si>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</si>
  <si>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</si>
  <si>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</si>
  <si>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</si>
  <si>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</si>
  <si>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</si>
  <si>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</si>
  <si>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</si>
  <si>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</si>
  <si>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</si>
  <si>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</si>
  <si>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</si>
  <si>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</si>
  <si>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</si>
  <si>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</si>
  <si>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</si>
  <si>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</si>
  <si>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</si>
  <si>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</si>
  <si>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</si>
  <si>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</si>
  <si>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</si>
  <si>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</si>
  <si>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</si>
  <si>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</si>
  <si>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</si>
  <si>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</si>
  <si>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</si>
  <si>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</si>
  <si>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</si>
  <si>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</si>
  <si>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</si>
  <si>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</si>
  <si>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</si>
  <si>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</si>
  <si>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</si>
  <si>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</si>
  <si>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</si>
  <si>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</si>
  <si>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</si>
  <si>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</si>
  <si>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</si>
  <si>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</si>
  <si>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</si>
  <si>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</si>
  <si>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</si>
  <si>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</si>
  <si>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</si>
  <si>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</si>
  <si>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</si>
  <si>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</si>
  <si>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</si>
  <si>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</si>
  <si>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</si>
  <si>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</si>
  <si>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</si>
  <si>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</si>
  <si>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</si>
  <si>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</si>
  <si>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</si>
  <si>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</si>
  <si>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</si>
  <si>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</si>
  <si>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</si>
  <si>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</si>
  <si>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</si>
  <si>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</si>
  <si>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</si>
  <si>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</si>
  <si>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</si>
  <si>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</si>
  <si>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</si>
  <si>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</si>
  <si>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</si>
  <si>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</si>
  <si>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</si>
  <si>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</si>
  <si>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</si>
  <si>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</si>
  <si>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</si>
  <si>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</si>
  <si>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</si>
  <si>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</si>
  <si>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</si>
  <si>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</si>
  <si>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</si>
  <si>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</si>
  <si>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</si>
  <si>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</si>
  <si>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</si>
  <si>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</si>
  <si>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</si>
  <si>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</si>
  <si>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</si>
  <si>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</si>
  <si>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</si>
  <si>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</si>
  <si>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</si>
  <si>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</si>
  <si>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</si>
  <si>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</si>
  <si>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</si>
  <si>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</si>
  <si>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</si>
  <si>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</si>
  <si>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</si>
  <si>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</si>
  <si>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</si>
  <si>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</si>
  <si>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</si>
  <si>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</si>
  <si>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</si>
  <si>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</si>
  <si>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</si>
  <si>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</si>
  <si>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</si>
  <si>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</si>
  <si>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</si>
  <si>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</si>
  <si>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</si>
  <si>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</si>
  <si>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</si>
  <si>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</si>
  <si>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</si>
  <si>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</si>
  <si>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</si>
  <si>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</si>
  <si>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</si>
  <si>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</si>
  <si>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</si>
  <si>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042</t>
  </si>
  <si>
    <t>Hospital Name</t>
  </si>
  <si>
    <t>Shriners Hospitals for Children - Spokane</t>
  </si>
  <si>
    <t>Mailing Address</t>
  </si>
  <si>
    <t>911 W 5th Avenue Spokane Washington 99204</t>
  </si>
  <si>
    <t>City</t>
  </si>
  <si>
    <t>Spokane</t>
  </si>
  <si>
    <t>State</t>
  </si>
  <si>
    <t>Washington</t>
  </si>
  <si>
    <t>Zip</t>
  </si>
  <si>
    <t>99204</t>
  </si>
  <si>
    <t>County</t>
  </si>
  <si>
    <t>Chief Executive Officer</t>
  </si>
  <si>
    <t>John McCabe</t>
  </si>
  <si>
    <t>Chief Financial Officer</t>
  </si>
  <si>
    <t>Sharon L Russell</t>
  </si>
  <si>
    <t>Chair of Governing Board</t>
  </si>
  <si>
    <t>Von Chimienti</t>
  </si>
  <si>
    <t>Telephone Number</t>
  </si>
  <si>
    <t>Facsimile Number</t>
  </si>
  <si>
    <t>Name of Submitter</t>
  </si>
  <si>
    <t>Douglas Beal</t>
  </si>
  <si>
    <t>Email of Submitter</t>
  </si>
  <si>
    <t>dbeal@shrinenet.org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</si>
  <si>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</si>
  <si>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</si>
  <si>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</si>
  <si>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</si>
  <si>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</si>
  <si>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</si>
  <si>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</si>
  <si>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</si>
  <si>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</si>
  <si>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</si>
  <si>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</si>
  <si>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</si>
  <si>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</si>
  <si>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</si>
  <si>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</si>
  <si>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</si>
  <si>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</si>
  <si>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</si>
  <si>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</si>
  <si>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</si>
  <si>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</si>
  <si>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</si>
  <si>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</si>
  <si>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</si>
  <si>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</si>
  <si>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</si>
  <si>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</si>
  <si>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</si>
  <si>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</si>
  <si>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</si>
  <si>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</si>
  <si>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</si>
  <si>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</si>
  <si>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</si>
  <si>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</si>
  <si>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</si>
  <si>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</si>
  <si>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</si>
  <si>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</si>
  <si>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</si>
  <si>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</si>
  <si>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</si>
  <si>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</si>
  <si>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</si>
  <si>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</si>
  <si>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</si>
  <si>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</si>
  <si>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</si>
  <si>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</si>
  <si>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</si>
  <si>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</si>
  <si>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</si>
  <si>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</si>
  <si>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</si>
  <si>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</si>
  <si>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</si>
  <si>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</si>
  <si>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</si>
  <si>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</si>
  <si>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</si>
  <si>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</si>
  <si>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</si>
  <si>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</si>
  <si>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</si>
  <si>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</si>
  <si>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</si>
  <si>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</si>
  <si>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</si>
  <si>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</si>
  <si>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</si>
  <si>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</si>
  <si>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</si>
  <si>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</si>
  <si>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</si>
  <si>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</si>
  <si>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</si>
  <si>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</si>
  <si>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</si>
  <si>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</si>
  <si>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</si>
  <si>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</si>
  <si>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</si>
  <si>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</si>
  <si>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</si>
  <si>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</si>
  <si>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</si>
  <si>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</si>
  <si>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</si>
  <si>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</si>
  <si>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</si>
  <si>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</si>
  <si>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</si>
  <si>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</si>
  <si>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</si>
  <si>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</si>
  <si>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</si>
  <si>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</si>
  <si>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</si>
  <si>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</si>
  <si>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</si>
  <si>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</si>
  <si>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</si>
  <si>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</si>
  <si>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</si>
  <si>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</si>
  <si>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</si>
  <si>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</si>
  <si>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</si>
  <si>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</si>
  <si>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</si>
  <si>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</si>
  <si>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</si>
  <si>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</si>
  <si>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</si>
  <si>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</si>
  <si>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</si>
  <si>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</si>
  <si>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</si>
  <si>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</si>
  <si>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</si>
  <si>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</si>
  <si>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</si>
  <si>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</si>
  <si>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</si>
  <si>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</si>
  <si>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</si>
  <si>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</si>
  <si>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</si>
  <si>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</si>
  <si>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</si>
  <si>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</si>
  <si>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</si>
  <si>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</si>
  <si>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</si>
  <si>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</si>
  <si>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</si>
  <si>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</si>
  <si>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</si>
  <si>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</si>
  <si>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</si>
  <si>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</si>
  <si>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</si>
  <si>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</si>
  <si>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</si>
  <si>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</si>
  <si>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</si>
  <si>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</si>
  <si>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</si>
  <si>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</si>
  <si>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</si>
  <si>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</si>
  <si>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</si>
  <si>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</si>
  <si>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</si>
  <si>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</si>
  <si>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</si>
  <si>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</si>
  <si>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</si>
  <si>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</si>
  <si>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</si>
  <si>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</si>
  <si>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</si>
  <si>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</si>
  <si>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</si>
  <si>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</si>
  <si>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</si>
  <si>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</si>
  <si>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</si>
  <si>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</si>
  <si>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</si>
  <si>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</si>
  <si>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</si>
  <si>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</si>
  <si>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</si>
  <si>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</si>
  <si>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</si>
  <si>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</si>
  <si>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</si>
  <si>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</si>
  <si>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</si>
  <si>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</si>
  <si>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</si>
  <si>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</si>
  <si>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</si>
  <si>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</si>
  <si>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</si>
  <si>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</si>
  <si>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</si>
  <si>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</si>
  <si>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</si>
  <si>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</si>
  <si>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</si>
  <si>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</si>
  <si>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</si>
  <si>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</si>
  <si>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</si>
  <si>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</si>
  <si>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</si>
  <si>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</si>
  <si>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</si>
  <si>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</si>
  <si>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</si>
  <si>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</si>
  <si>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</si>
  <si>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</si>
  <si>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</si>
  <si>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</si>
  <si>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</si>
  <si>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</si>
  <si>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</si>
  <si>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</si>
  <si>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</si>
  <si>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</si>
  <si>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</si>
  <si>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</si>
  <si>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</si>
  <si>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</si>
  <si>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</si>
  <si>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</si>
  <si>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</si>
  <si>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</si>
  <si>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</si>
  <si>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</si>
  <si>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</si>
  <si>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</si>
  <si>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</si>
  <si>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</si>
  <si>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</si>
  <si>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</si>
  <si>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</si>
  <si>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</si>
  <si>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</si>
  <si>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</si>
  <si>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</si>
  <si>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</si>
  <si>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</si>
  <si>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</si>
  <si>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</si>
  <si>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</si>
  <si>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</si>
  <si>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</si>
  <si>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</si>
  <si>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</si>
  <si>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</si>
  <si>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</si>
  <si>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</si>
  <si>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</si>
  <si>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</si>
  <si>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</si>
  <si>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</si>
  <si>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</si>
  <si>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</si>
  <si>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</si>
  <si>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</si>
  <si>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</si>
  <si>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</si>
  <si>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</si>
  <si>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</si>
  <si>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</si>
  <si>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</si>
  <si>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</si>
  <si>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</si>
  <si>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</si>
  <si>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</si>
  <si>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</si>
  <si>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</si>
  <si>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</si>
  <si>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</si>
  <si>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</si>
  <si>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</si>
  <si>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</si>
  <si>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</si>
  <si>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</si>
  <si>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</si>
  <si>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</si>
  <si>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</si>
  <si>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</si>
  <si>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</si>
  <si>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</si>
  <si>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</si>
  <si>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</si>
  <si>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</si>
  <si>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</si>
  <si>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</si>
  <si>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</si>
  <si>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</si>
  <si>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</si>
  <si>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</si>
  <si>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</si>
  <si>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</si>
  <si>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</si>
  <si>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</si>
  <si>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</si>
  <si>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</si>
  <si>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</si>
  <si>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</si>
  <si>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</si>
  <si>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</si>
  <si>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</si>
  <si>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</si>
  <si>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</si>
  <si>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</si>
  <si>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</si>
  <si>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</si>
  <si>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</si>
  <si>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</si>
  <si>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</si>
  <si>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</si>
  <si>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</si>
  <si>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</si>
  <si>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</si>
  <si>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</si>
  <si>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</si>
  <si>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</si>
  <si>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</si>
  <si>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</si>
  <si>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</si>
  <si>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</si>
  <si>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</si>
  <si>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</si>
  <si>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</si>
  <si>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</si>
  <si>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</si>
  <si>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</si>
  <si>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</si>
  <si>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</si>
  <si>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</si>
  <si>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</si>
  <si>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</si>
  <si>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</si>
  <si>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</si>
  <si>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</si>
  <si>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</si>
  <si>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</si>
  <si>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</si>
  <si>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</si>
  <si>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</si>
  <si>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</si>
  <si>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</si>
  <si>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</si>
  <si>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</si>
  <si>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</si>
  <si>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</si>
  <si>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</si>
  <si>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</si>
  <si>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</si>
  <si>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</si>
  <si>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</si>
  <si>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</si>
  <si>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</si>
  <si>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</si>
  <si>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</si>
  <si>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</si>
  <si>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</si>
  <si>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</si>
  <si>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</si>
  <si>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</si>
  <si>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</si>
  <si>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</si>
  <si>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</si>
  <si>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</si>
  <si>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</si>
  <si>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</si>
  <si>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</si>
  <si>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</si>
  <si>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</si>
  <si>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</si>
  <si>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</si>
  <si>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</si>
  <si>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</si>
  <si>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</si>
  <si>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</si>
  <si>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</si>
  <si>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</si>
  <si>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</si>
  <si>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</si>
  <si>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</si>
  <si>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</si>
  <si>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</si>
  <si>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</si>
  <si>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</si>
  <si>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</si>
  <si>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</si>
  <si>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</si>
  <si>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</si>
  <si>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</si>
  <si>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</si>
  <si>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</si>
  <si>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</si>
  <si>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</si>
  <si>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</si>
  <si>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</si>
  <si>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</si>
  <si>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Sharon L Russell, Vice President Finance/CFO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</si>
  <si>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</si>
  <si>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</si>
  <si>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</si>
  <si>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</si>
  <si>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</si>
  <si>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</si>
  <si>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</si>
  <si>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</si>
  <si>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</si>
  <si>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</si>
  <si>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</si>
  <si>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</si>
  <si>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</si>
  <si>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</si>
  <si>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</si>
  <si>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</si>
  <si>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</si>
  <si>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</si>
  <si>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</si>
  <si>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</si>
  <si>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</si>
  <si>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</si>
  <si>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</si>
  <si>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</si>
  <si>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</si>
  <si>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</si>
  <si>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</si>
  <si>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</si>
  <si>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</si>
  <si>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</si>
  <si>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</si>
  <si>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</si>
  <si>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</si>
  <si>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</si>
  <si>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</si>
  <si>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</si>
  <si>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</si>
  <si>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</si>
  <si>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</si>
  <si>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</si>
  <si>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</si>
  <si>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</si>
  <si>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</si>
  <si>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</si>
  <si>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</si>
  <si>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</si>
  <si>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</si>
  <si>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</si>
  <si>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</si>
  <si>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</si>
  <si>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</si>
  <si>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</si>
  <si>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</si>
  <si>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</si>
  <si>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</si>
  <si>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</si>
  <si>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</si>
  <si>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</si>
  <si>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</si>
  <si>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</si>
  <si>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</si>
  <si>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</si>
  <si>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</si>
  <si>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</si>
  <si>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</si>
  <si>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</si>
  <si>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</si>
  <si>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</si>
  <si>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</si>
  <si>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</si>
  <si>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</si>
  <si>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</si>
  <si>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</si>
  <si>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</si>
  <si>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</si>
  <si>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</si>
  <si>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</si>
  <si>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</si>
  <si>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</si>
  <si>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</si>
  <si>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</si>
  <si>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</si>
  <si>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</si>
  <si>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</si>
  <si>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</si>
  <si>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</si>
  <si>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</si>
  <si>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</si>
  <si>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</si>
  <si>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</si>
  <si>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</si>
  <si>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</si>
  <si>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</si>
  <si>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</si>
  <si>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</si>
  <si>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</si>
  <si>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</si>
  <si>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</si>
  <si>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</si>
  <si>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</si>
  <si>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</si>
  <si>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</si>
  <si>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</si>
  <si>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</si>
  <si>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</si>
  <si>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</si>
  <si>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</si>
  <si>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</si>
  <si>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</si>
  <si>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</si>
  <si>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</si>
  <si>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</si>
  <si>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</si>
  <si>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</si>
  <si>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</si>
  <si>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</si>
  <si>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</si>
  <si>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</si>
  <si>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</si>
  <si>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</si>
  <si>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</si>
  <si>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</si>
  <si>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</si>
  <si>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</si>
  <si>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</si>
  <si>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</si>
  <si>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</si>
  <si>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</si>
  <si>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</si>
  <si>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</si>
  <si>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</si>
  <si>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</si>
  <si>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</si>
  <si>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</si>
  <si>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</si>
  <si>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</si>
  <si>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</si>
  <si>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</si>
  <si>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</si>
  <si>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</si>
  <si>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</si>
  <si>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</si>
  <si>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</si>
  <si>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</si>
  <si>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</si>
  <si>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</si>
  <si>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</si>
  <si>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</si>
  <si>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</si>
  <si>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</si>
  <si>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</si>
  <si>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</si>
  <si>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</si>
  <si>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</si>
  <si>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</si>
  <si>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</si>
  <si>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</si>
  <si>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</si>
  <si>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</si>
  <si>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</si>
  <si>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</si>
  <si>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</si>
  <si>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</si>
  <si>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</si>
  <si>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</si>
  <si>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</si>
  <si>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</si>
  <si>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</si>
  <si>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</si>
  <si>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</si>
  <si>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</si>
  <si>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</si>
  <si>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</si>
  <si>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</si>
  <si>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</si>
  <si>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</si>
  <si>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</si>
  <si>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</si>
  <si>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</si>
  <si>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</si>
  <si>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</si>
  <si>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</si>
  <si>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</si>
  <si>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</si>
  <si>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</si>
  <si>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</si>
  <si>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</si>
  <si>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</si>
  <si>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</si>
  <si>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</si>
  <si>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</si>
  <si>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</si>
  <si>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</si>
  <si>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</si>
  <si>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</si>
  <si>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</si>
  <si>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</si>
  <si>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</si>
  <si>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</si>
  <si>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</si>
  <si>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</si>
  <si>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</si>
  <si>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</si>
  <si>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</si>
  <si>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</si>
  <si>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</si>
  <si>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</si>
  <si>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</si>
  <si>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</si>
  <si>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</si>
  <si>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</si>
  <si>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</si>
  <si>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</si>
  <si>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</si>
  <si>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</si>
  <si>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</si>
  <si>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</si>
  <si>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</si>
  <si>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</si>
  <si>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</si>
  <si>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</si>
  <si>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</si>
  <si>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</si>
  <si>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</si>
  <si>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</si>
  <si>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</si>
  <si>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</si>
  <si>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</si>
  <si>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</si>
  <si>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</si>
  <si>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</si>
  <si>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</si>
  <si>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</si>
  <si>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</si>
  <si>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</si>
  <si>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</si>
  <si>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</si>
  <si>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</si>
  <si>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</si>
  <si>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</si>
  <si>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</si>
  <si>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</si>
  <si>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</si>
  <si>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</si>
  <si>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</si>
  <si>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</si>
  <si>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</si>
  <si>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</si>
  <si>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</si>
  <si>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</si>
  <si>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</si>
  <si>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</si>
  <si>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</si>
  <si>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</si>
  <si>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</si>
  <si>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</si>
  <si>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</si>
  <si>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</si>
  <si>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</si>
  <si>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</si>
  <si>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</si>
  <si>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</si>
  <si>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</si>
  <si>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</si>
  <si>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</si>
  <si>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</si>
  <si>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</si>
  <si>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</si>
  <si>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</si>
  <si>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</si>
  <si>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</si>
  <si>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</si>
  <si>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</si>
  <si>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</si>
  <si>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</si>
  <si>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</si>
  <si>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</si>
  <si>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</si>
  <si>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</si>
  <si>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</si>
  <si>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</si>
  <si>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</si>
  <si>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</si>
  <si>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</si>
  <si>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</si>
  <si>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</si>
  <si>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</si>
  <si>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</si>
  <si>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</si>
  <si>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</si>
  <si>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</si>
  <si>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</si>
  <si>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</si>
  <si>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</si>
  <si>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</si>
  <si>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</si>
  <si>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</si>
  <si>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</si>
  <si>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</si>
  <si>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</si>
  <si>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</si>
  <si>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</si>
  <si>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</si>
  <si>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</si>
  <si>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</si>
  <si>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</si>
  <si>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</si>
  <si>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</si>
  <si>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</si>
  <si>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</si>
  <si>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</si>
  <si>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</si>
  <si>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</si>
  <si>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</si>
  <si>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</si>
  <si>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</si>
  <si>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</si>
  <si>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</si>
  <si>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</si>
  <si>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</si>
  <si>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</si>
  <si>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</si>
  <si>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</si>
  <si>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</si>
  <si>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</si>
  <si>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</si>
  <si>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</si>
  <si>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</si>
  <si>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</si>
  <si>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</si>
  <si>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</si>
  <si>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</si>
  <si>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</si>
  <si>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</si>
  <si>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</si>
  <si>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</si>
  <si>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</si>
  <si>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</si>
  <si>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</si>
  <si>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</si>
  <si>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</si>
  <si>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</si>
  <si>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</si>
  <si>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</si>
  <si>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</si>
  <si>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</si>
  <si>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</si>
  <si>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</si>
  <si>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</si>
  <si>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</si>
  <si>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</si>
  <si>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</si>
  <si>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</si>
  <si>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</si>
  <si>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</si>
  <si>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</si>
  <si>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</si>
  <si>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</si>
  <si>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</si>
  <si>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</si>
  <si>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</si>
  <si>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</si>
  <si>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</si>
  <si>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</si>
  <si>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</si>
  <si>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</si>
  <si>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</si>
  <si>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</si>
  <si>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</si>
  <si>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</si>
  <si>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</si>
  <si>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</si>
  <si>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</si>
  <si>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</si>
  <si>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</si>
  <si>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</si>
  <si>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</si>
  <si>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</si>
  <si>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</si>
  <si>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</si>
  <si>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</si>
  <si>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</si>
  <si>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</si>
  <si>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</si>
  <si>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</si>
  <si>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</si>
  <si>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</si>
  <si>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</si>
  <si>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</si>
  <si>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</si>
  <si>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</si>
  <si>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</si>
  <si>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</si>
  <si>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</si>
  <si>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</si>
  <si>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</si>
  <si>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</si>
  <si>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</si>
  <si>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</si>
  <si>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</si>
  <si>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</si>
  <si>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</si>
  <si>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</si>
  <si>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</si>
  <si>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</si>
  <si>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</si>
  <si>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</si>
  <si>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</si>
  <si>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</si>
  <si>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</si>
  <si>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</si>
  <si>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</si>
  <si>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</si>
  <si>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</si>
  <si>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</si>
  <si>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</si>
  <si>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</si>
  <si>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</si>
  <si>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</si>
  <si>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</si>
  <si>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</si>
  <si>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</si>
  <si>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</si>
  <si>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</si>
  <si>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</si>
  <si>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</si>
  <si>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</si>
  <si>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</si>
  <si>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</si>
  <si>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</si>
  <si>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</si>
  <si>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</si>
  <si>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</si>
  <si>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</si>
  <si>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</si>
  <si>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</si>
  <si>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</si>
  <si>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</si>
  <si>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</si>
  <si>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</si>
  <si>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</si>
  <si>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</si>
  <si>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</si>
  <si>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</si>
  <si>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</si>
  <si>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</si>
  <si>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</si>
  <si>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</si>
  <si>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</si>
  <si>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</si>
  <si>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</si>
  <si>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</si>
  <si>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</si>
  <si>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</si>
  <si>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</si>
  <si>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</si>
  <si>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</si>
  <si>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</si>
  <si>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</si>
  <si>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</si>
  <si>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</si>
  <si>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</si>
  <si>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</si>
  <si>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</si>
  <si>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</si>
  <si>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</si>
  <si>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</si>
  <si>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</si>
  <si>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</si>
  <si>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</si>
  <si>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</si>
  <si>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</si>
  <si>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</si>
  <si>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</si>
  <si>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</si>
  <si>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</si>
  <si>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</si>
  <si>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</si>
  <si>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</si>
  <si>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</si>
  <si>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</si>
  <si>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</si>
  <si>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</si>
  <si>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</si>
  <si>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</si>
  <si>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</si>
  <si>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</si>
  <si>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</si>
  <si>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</si>
  <si>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</si>
  <si>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</si>
  <si>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</si>
  <si>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</si>
  <si>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</si>
  <si>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</si>
  <si>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</si>
  <si>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</si>
  <si>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</si>
  <si>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</si>
  <si>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</si>
  <si>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</si>
  <si>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</si>
  <si>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</si>
  <si>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</si>
  <si>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</si>
  <si>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</si>
  <si>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</si>
  <si>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</si>
  <si>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</si>
  <si>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</si>
  <si>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</si>
  <si>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</si>
  <si>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</si>
  <si>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</si>
  <si>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</si>
  <si>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</si>
  <si>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</si>
  <si>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</si>
  <si>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</si>
  <si>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</si>
  <si>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</si>
  <si>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</si>
  <si>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</si>
  <si>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</si>
  <si>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</si>
  <si>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</si>
  <si>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</si>
  <si>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</si>
  <si>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</si>
  <si>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</si>
  <si>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</si>
  <si>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</si>
  <si>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</si>
  <si>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</si>
  <si>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</si>
  <si>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</si>
  <si>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</si>
  <si>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</si>
  <si>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</si>
  <si>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</si>
  <si>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</si>
  <si>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</si>
  <si>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</si>
  <si>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</si>
  <si>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</si>
  <si>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</si>
  <si>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</si>
  <si>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</si>
  <si>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</si>
  <si>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</si>
  <si>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</si>
  <si>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</si>
  <si>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</si>
  <si>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</si>
  <si>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</si>
  <si>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</si>
  <si>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</si>
  <si>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</si>
  <si>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</si>
  <si>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</si>
  <si>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</si>
  <si>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</si>
  <si>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</si>
  <si>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</si>
  <si>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</si>
  <si>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</si>
  <si>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</si>
  <si>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</si>
  <si>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</si>
  <si>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</si>
  <si>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</si>
  <si>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</si>
  <si>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</si>
  <si>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</si>
  <si>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</si>
  <si>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</si>
  <si>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</si>
  <si>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</si>
  <si>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</si>
  <si>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</si>
  <si>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</si>
  <si>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</si>
  <si>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</si>
  <si>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</si>
  <si>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</si>
  <si>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</si>
  <si>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</si>
  <si>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</si>
  <si>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</si>
  <si>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</si>
  <si>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</si>
  <si>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</si>
  <si>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</si>
  <si>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</si>
  <si>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</si>
  <si>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</si>
  <si>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</si>
  <si>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</si>
  <si>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</si>
  <si>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</si>
  <si>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</si>
  <si>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</si>
  <si>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</si>
  <si>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</si>
  <si>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</si>
  <si>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</si>
  <si>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</si>
  <si>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</si>
  <si>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</si>
  <si>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</si>
  <si>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</si>
  <si>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</si>
  <si>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</si>
  <si>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</si>
  <si>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</si>
  <si>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</si>
  <si>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</si>
  <si>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</si>
  <si>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</si>
  <si>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</si>
  <si>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</si>
  <si>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</si>
  <si>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</si>
  <si>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</si>
  <si>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</si>
  <si>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</si>
  <si>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</si>
  <si>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</si>
  <si>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</si>
  <si>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</si>
  <si>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</si>
  <si>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</si>
  <si>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</si>
  <si>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</si>
  <si>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</si>
  <si>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</si>
  <si>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</si>
  <si>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</si>
  <si>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</si>
  <si>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</si>
  <si>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</si>
  <si>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</si>
  <si>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</si>
  <si>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</si>
  <si>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</si>
  <si>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James Geaumont</t>
  </si>
  <si>
    <t>James.Geaumont@shrinenet.org</t>
  </si>
  <si>
    <t>Special Events - Cafeteria Foo</t>
  </si>
  <si>
    <t>Special Events - Food</t>
  </si>
  <si>
    <t>Special Events - Other</t>
  </si>
  <si>
    <t>Patient Related</t>
  </si>
  <si>
    <t>Patient Transportation</t>
  </si>
  <si>
    <t>Family Support - Meals</t>
  </si>
  <si>
    <t>Family Support-Transportation</t>
  </si>
  <si>
    <t>Family Support -  Lodging</t>
  </si>
  <si>
    <t>Advertising</t>
  </si>
  <si>
    <t>Books &amp; Subscriptions</t>
  </si>
  <si>
    <t>Equipment - Minor</t>
  </si>
  <si>
    <t>Wheelchair Purchases</t>
  </si>
  <si>
    <t>In-house Seminars</t>
  </si>
  <si>
    <t>Miscellaneous</t>
  </si>
  <si>
    <t>Postage</t>
  </si>
  <si>
    <t>Printing</t>
  </si>
  <si>
    <t>Dues &amp; Memberships</t>
  </si>
  <si>
    <t>Explanation</t>
  </si>
  <si>
    <t>significant increase in volume</t>
  </si>
  <si>
    <t>Salries not reported in FY2022 s/h/b $420,740</t>
  </si>
  <si>
    <t>Frederic Anderson/Board of Governors - SHC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</si>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</sst>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\(0\)"/>
    <numFmt numFmtId="166" formatCode="m/d/yyyy;@"/>
    <numFmt numFmtId="167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1" fillId="0" borderId="1" xfId="0" quotePrefix="1" applyFont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6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7" fontId="13" fillId="4" borderId="1" xfId="0" quotePrefix="1" applyNumberFormat="1" applyFont="1" applyFill="1" applyBorder="1" applyAlignment="1" applyProtection="1">
      <alignment horizontal="left"/>
      <protection locked="0"/>
    </xf>
    <xf numFmtId="38" fontId="21" fillId="4" borderId="14" xfId="0" quotePrefix="1" applyNumberFormat="1" applyFont="1" applyFill="1" applyBorder="1" applyProtection="1">
      <protection locked="0"/>
    </xf>
    <xf numFmtId="38" fontId="21" fillId="4" borderId="14" xfId="0" quotePrefix="1" applyNumberFormat="1" applyFont="1" applyFill="1" applyBorder="1" applyAlignment="1" applyProtection="1">
      <alignment horizontal="left"/>
      <protection locked="0"/>
    </xf>
    <xf numFmtId="49" fontId="21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1" fillId="12" borderId="0" xfId="0" applyFont="1" applyFill="1"/>
    <xf numFmtId="37" fontId="11" fillId="12" borderId="12" xfId="0" applyFont="1" applyFill="1" applyBorder="1"/>
    <xf numFmtId="37" fontId="30" fillId="0" borderId="0" xfId="0" applyFont="1"/>
    <xf numFmtId="37" fontId="34" fillId="0" borderId="0" xfId="0" applyFont="1"/>
    <xf numFmtId="37" fontId="31" fillId="0" borderId="0" xfId="0" applyFont="1"/>
    <xf numFmtId="37" fontId="32" fillId="0" borderId="0" xfId="0" applyFont="1"/>
    <xf numFmtId="37" fontId="29" fillId="13" borderId="35" xfId="0" quotePrefix="1" applyFont="1" applyFill="1" applyBorder="1" applyAlignment="1">
      <alignment horizontal="left"/>
    </xf>
    <xf numFmtId="37" fontId="3" fillId="13" borderId="33" xfId="0" applyFont="1" applyFill="1" applyBorder="1"/>
    <xf numFmtId="38" fontId="3" fillId="13" borderId="33" xfId="0" applyNumberFormat="1" applyFont="1" applyFill="1" applyBorder="1"/>
    <xf numFmtId="37" fontId="3" fillId="13" borderId="38" xfId="0" applyFont="1" applyFill="1" applyBorder="1"/>
    <xf numFmtId="37" fontId="3" fillId="13" borderId="36" xfId="0" quotePrefix="1" applyFont="1" applyFill="1" applyBorder="1" applyAlignment="1">
      <alignment vertical="center" readingOrder="1"/>
    </xf>
    <xf numFmtId="37" fontId="3" fillId="13" borderId="0" xfId="0" quotePrefix="1" applyFont="1" applyFill="1" applyAlignment="1">
      <alignment horizontal="left"/>
    </xf>
    <xf numFmtId="38" fontId="3" fillId="13" borderId="0" xfId="0" applyNumberFormat="1" applyFont="1" applyFill="1"/>
    <xf numFmtId="37" fontId="3" fillId="13" borderId="0" xfId="0" applyFont="1" applyFill="1"/>
    <xf numFmtId="37" fontId="3" fillId="13" borderId="39" xfId="0" applyFont="1" applyFill="1" applyBorder="1"/>
    <xf numFmtId="37" fontId="2" fillId="13" borderId="36" xfId="0" quotePrefix="1" applyFont="1" applyFill="1" applyBorder="1"/>
    <xf numFmtId="37" fontId="3" fillId="13" borderId="36" xfId="0" applyFont="1" applyFill="1" applyBorder="1" applyAlignment="1">
      <alignment vertical="center" readingOrder="1"/>
    </xf>
    <xf numFmtId="37" fontId="2" fillId="13" borderId="37" xfId="0" quotePrefix="1" applyFont="1" applyFill="1" applyBorder="1"/>
    <xf numFmtId="37" fontId="3" fillId="13" borderId="34" xfId="0" applyFont="1" applyFill="1" applyBorder="1"/>
    <xf numFmtId="38" fontId="3" fillId="13" borderId="34" xfId="0" applyNumberFormat="1" applyFont="1" applyFill="1" applyBorder="1"/>
    <xf numFmtId="37" fontId="3" fillId="13" borderId="40" xfId="0" applyFont="1" applyFill="1" applyBorder="1"/>
    <xf numFmtId="37" fontId="33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4" borderId="1" xfId="0" applyFont="1" applyFill="1" applyBorder="1" applyProtection="1">
      <protection locked="0"/>
    </xf>
    <xf numFmtId="37" fontId="13" fillId="14" borderId="1" xfId="0" quotePrefix="1" applyFont="1" applyFill="1" applyBorder="1" applyProtection="1">
      <protection locked="0"/>
    </xf>
    <xf numFmtId="37" fontId="28" fillId="14" borderId="1" xfId="0" applyFont="1" applyFill="1" applyBorder="1" applyProtection="1">
      <protection locked="0"/>
    </xf>
    <xf numFmtId="37" fontId="13" fillId="14" borderId="1" xfId="1" quotePrefix="1" applyNumberFormat="1" applyFont="1" applyFill="1" applyBorder="1" applyProtection="1">
      <protection locked="0"/>
    </xf>
    <xf numFmtId="37" fontId="13" fillId="14" borderId="1" xfId="1" applyNumberFormat="1" applyFont="1" applyFill="1" applyBorder="1" applyProtection="1">
      <protection locked="0"/>
    </xf>
    <xf numFmtId="2" fontId="13" fillId="14" borderId="1" xfId="0" quotePrefix="1" applyNumberFormat="1" applyFont="1" applyFill="1" applyBorder="1" applyProtection="1">
      <protection locked="0"/>
    </xf>
    <xf numFmtId="2" fontId="13" fillId="14" borderId="1" xfId="1" quotePrefix="1" applyNumberFormat="1" applyFont="1" applyFill="1" applyBorder="1" applyProtection="1">
      <protection locked="0"/>
    </xf>
    <xf numFmtId="2" fontId="13" fillId="14" borderId="1" xfId="4" quotePrefix="1" applyNumberFormat="1" applyFont="1" applyFill="1" applyBorder="1" applyProtection="1">
      <protection locked="0"/>
    </xf>
    <xf numFmtId="2" fontId="13" fillId="14" borderId="1" xfId="1" applyNumberFormat="1" applyFont="1" applyFill="1" applyBorder="1" applyProtection="1">
      <protection locked="0"/>
    </xf>
    <xf numFmtId="37" fontId="13" fillId="14" borderId="1" xfId="4" quotePrefix="1" applyNumberFormat="1" applyFont="1" applyFill="1" applyBorder="1" applyProtection="1">
      <protection locked="0"/>
    </xf>
    <xf numFmtId="1" fontId="13" fillId="14" borderId="1" xfId="0" quotePrefix="1" applyNumberFormat="1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1" fillId="14" borderId="1" xfId="0" quotePrefix="1" applyFont="1" applyFill="1" applyBorder="1" applyProtection="1">
      <protection locked="0"/>
    </xf>
    <xf numFmtId="166" fontId="13" fillId="13" borderId="1" xfId="0" quotePrefix="1" applyNumberFormat="1" applyFont="1" applyFill="1" applyBorder="1" applyProtection="1">
      <protection locked="0"/>
    </xf>
    <xf numFmtId="38" fontId="13" fillId="13" borderId="8" xfId="0" applyNumberFormat="1" applyFont="1" applyFill="1" applyBorder="1" applyProtection="1">
      <protection locked="0"/>
    </xf>
    <xf numFmtId="38" fontId="13" fillId="13" borderId="2" xfId="0" applyNumberFormat="1" applyFont="1" applyFill="1" applyBorder="1" applyProtection="1">
      <protection locked="0"/>
    </xf>
    <xf numFmtId="38" fontId="13" fillId="13" borderId="1" xfId="0" quotePrefix="1" applyNumberFormat="1" applyFont="1" applyFill="1" applyBorder="1" applyAlignment="1" applyProtection="1">
      <alignment horizontal="left"/>
      <protection locked="0"/>
    </xf>
    <xf numFmtId="38" fontId="13" fillId="13" borderId="14" xfId="0" applyNumberFormat="1" applyFont="1" applyFill="1" applyBorder="1" applyProtection="1">
      <protection locked="0"/>
    </xf>
    <xf numFmtId="38" fontId="21" fillId="13" borderId="14" xfId="0" quotePrefix="1" applyNumberFormat="1" applyFont="1" applyFill="1" applyBorder="1" applyProtection="1">
      <protection locked="0"/>
    </xf>
    <xf numFmtId="38" fontId="21" fillId="13" borderId="14" xfId="0" quotePrefix="1" applyNumberFormat="1" applyFont="1" applyFill="1" applyBorder="1" applyAlignment="1" applyProtection="1">
      <alignment horizontal="left"/>
      <protection locked="0"/>
    </xf>
    <xf numFmtId="38" fontId="21" fillId="13" borderId="14" xfId="0" applyNumberFormat="1" applyFont="1" applyFill="1" applyBorder="1" applyProtection="1">
      <protection locked="0"/>
    </xf>
    <xf numFmtId="49" fontId="21" fillId="13" borderId="1" xfId="0" quotePrefix="1" applyNumberFormat="1" applyFont="1" applyFill="1" applyBorder="1" applyAlignment="1" applyProtection="1">
      <alignment horizontal="left"/>
      <protection locked="0"/>
    </xf>
    <xf numFmtId="167" fontId="13" fillId="13" borderId="1" xfId="0" quotePrefix="1" applyNumberFormat="1" applyFont="1" applyFill="1" applyBorder="1" applyAlignment="1" applyProtection="1">
      <alignment horizontal="left"/>
      <protection locked="0"/>
    </xf>
    <xf numFmtId="0" fontId="6" fillId="14" borderId="0" xfId="2" applyFill="1">
      <alignment vertical="top"/>
      <protection locked="0"/>
    </xf>
    <xf numFmtId="38" fontId="13" fillId="13" borderId="1" xfId="0" applyNumberFormat="1" applyFont="1" applyFill="1" applyBorder="1" applyProtection="1">
      <protection locked="0"/>
    </xf>
    <xf numFmtId="38" fontId="13" fillId="13" borderId="1" xfId="0" applyNumberFormat="1" applyFont="1" applyFill="1" applyBorder="1" applyAlignment="1" applyProtection="1">
      <alignment horizontal="right"/>
      <protection locked="0"/>
    </xf>
    <xf numFmtId="37" fontId="13" fillId="13" borderId="1" xfId="0" applyFont="1" applyFill="1" applyBorder="1" applyProtection="1">
      <protection locked="0"/>
    </xf>
    <xf numFmtId="37" fontId="11" fillId="13" borderId="0" xfId="0" applyFont="1" applyFill="1" applyProtection="1">
      <protection locked="0"/>
    </xf>
    <xf numFmtId="38" fontId="13" fillId="13" borderId="1" xfId="0" applyNumberFormat="1" applyFont="1" applyFill="1" applyBorder="1" applyAlignment="1" applyProtection="1">
      <alignment horizontal="center"/>
      <protection locked="0"/>
    </xf>
    <xf numFmtId="38" fontId="13" fillId="14" borderId="1" xfId="0" applyNumberFormat="1" applyFont="1" applyFill="1" applyBorder="1" applyProtection="1">
      <protection locked="0"/>
    </xf>
    <xf numFmtId="165" fontId="30" fillId="0" borderId="0" xfId="0" applyNumberFormat="1" applyFont="1"/>
    <xf numFmtId="14" fontId="11" fillId="0" borderId="8" xfId="0" quotePrefix="1" applyNumberFormat="1" applyFont="1" applyBorder="1"/>
    <xf numFmtId="14" fontId="11" fillId="0" borderId="31" xfId="0" applyNumberFormat="1" applyFont="1" applyBorder="1"/>
    <xf numFmtId="37" fontId="13" fillId="3" borderId="0" xfId="0" applyFont="1" applyFill="1" applyAlignment="1">
      <alignment horizontal="center"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29" fillId="0" borderId="0" xfId="0" applyFont="1"/>
    <xf numFmtId="37" fontId="37" fillId="0" borderId="0" xfId="0" applyFont="1"/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7803E7-F2D2-44F5-9683-F6A2977AE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dbeal@shrinenet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18" transitionEvaluation="1" transitionEntry="1" codeName="Sheet1">
    <tabColor rgb="FF92D050"/>
    <pageSetUpPr autoPageBreaks="0" fitToPage="1"/>
  </sheetPr>
  <dimension ref="A1:CF716"/>
  <sheetViews>
    <sheetView tabSelected="1" topLeftCell="A418" zoomScaleNormal="100" workbookViewId="0">
      <selection activeCell="A431" sqref="A43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63" t="s">
        <v>1387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62" t="s">
        <v>1386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55" t="s">
        <v>28</v>
      </c>
      <c r="B36" s="356"/>
      <c r="C36" s="357"/>
      <c r="D36" s="356"/>
      <c r="E36" s="356"/>
      <c r="F36" s="356"/>
      <c r="G36" s="356"/>
    </row>
    <row r="37" spans="1:83" x14ac:dyDescent="0.35">
      <c r="A37" s="358" t="s">
        <v>29</v>
      </c>
      <c r="B37" s="359"/>
      <c r="C37" s="357"/>
      <c r="D37" s="356"/>
      <c r="E37" s="356"/>
      <c r="F37" s="356"/>
      <c r="G37" s="356"/>
    </row>
    <row r="38" spans="1:83" x14ac:dyDescent="0.35">
      <c r="A38" s="360" t="s">
        <v>30</v>
      </c>
      <c r="B38" s="359"/>
      <c r="C38" s="357"/>
      <c r="D38" s="356"/>
      <c r="E38" s="356"/>
      <c r="F38" s="356"/>
      <c r="G38" s="356"/>
    </row>
    <row r="39" spans="1:83" x14ac:dyDescent="0.35">
      <c r="A39" s="361" t="s">
        <v>31</v>
      </c>
      <c r="B39" s="356"/>
      <c r="C39" s="357"/>
      <c r="D39" s="356"/>
      <c r="E39" s="356"/>
      <c r="F39" s="356"/>
      <c r="G39" s="356"/>
    </row>
    <row r="40" spans="1:83" x14ac:dyDescent="0.35">
      <c r="A40" s="360" t="s">
        <v>32</v>
      </c>
      <c r="B40" s="356"/>
      <c r="C40" s="357"/>
      <c r="D40" s="356"/>
      <c r="E40" s="356"/>
      <c r="F40" s="356"/>
      <c r="G40" s="35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21">
        <v>0</v>
      </c>
      <c r="C47" s="322">
        <v>0</v>
      </c>
      <c r="D47" s="322">
        <v>0</v>
      </c>
      <c r="E47" s="322">
        <v>0</v>
      </c>
      <c r="F47" s="322">
        <v>0</v>
      </c>
      <c r="G47" s="322">
        <v>0</v>
      </c>
      <c r="H47" s="322">
        <v>0</v>
      </c>
      <c r="I47" s="322">
        <v>0</v>
      </c>
      <c r="J47" s="322">
        <v>0</v>
      </c>
      <c r="K47" s="322">
        <v>0</v>
      </c>
      <c r="L47" s="322">
        <v>0</v>
      </c>
      <c r="M47" s="322">
        <v>0</v>
      </c>
      <c r="N47" s="322">
        <v>0</v>
      </c>
      <c r="O47" s="322">
        <v>0</v>
      </c>
      <c r="P47" s="322">
        <v>0</v>
      </c>
      <c r="Q47" s="322">
        <v>0</v>
      </c>
      <c r="R47" s="322">
        <v>0</v>
      </c>
      <c r="S47" s="322">
        <v>0</v>
      </c>
      <c r="T47" s="322">
        <v>0</v>
      </c>
      <c r="U47" s="322">
        <v>0</v>
      </c>
      <c r="V47" s="322">
        <v>0</v>
      </c>
      <c r="W47" s="322">
        <v>0</v>
      </c>
      <c r="X47" s="322">
        <v>0</v>
      </c>
      <c r="Y47" s="322">
        <v>0</v>
      </c>
      <c r="Z47" s="322">
        <v>0</v>
      </c>
      <c r="AA47" s="322">
        <v>0</v>
      </c>
      <c r="AB47" s="322">
        <v>0</v>
      </c>
      <c r="AC47" s="322">
        <v>0</v>
      </c>
      <c r="AD47" s="322">
        <v>0</v>
      </c>
      <c r="AE47" s="322">
        <v>0</v>
      </c>
      <c r="AF47" s="322">
        <v>0</v>
      </c>
      <c r="AG47" s="322">
        <v>0</v>
      </c>
      <c r="AH47" s="322">
        <v>0</v>
      </c>
      <c r="AI47" s="322">
        <v>0</v>
      </c>
      <c r="AJ47" s="322">
        <v>0</v>
      </c>
      <c r="AK47" s="322">
        <v>0</v>
      </c>
      <c r="AL47" s="322">
        <v>0</v>
      </c>
      <c r="AM47" s="322">
        <v>0</v>
      </c>
      <c r="AN47" s="322">
        <v>0</v>
      </c>
      <c r="AO47" s="322">
        <v>0</v>
      </c>
      <c r="AP47" s="322">
        <v>0</v>
      </c>
      <c r="AQ47" s="322">
        <v>0</v>
      </c>
      <c r="AR47" s="322">
        <v>0</v>
      </c>
      <c r="AS47" s="322">
        <v>0</v>
      </c>
      <c r="AT47" s="322">
        <v>0</v>
      </c>
      <c r="AU47" s="322">
        <v>0</v>
      </c>
      <c r="AV47" s="322">
        <v>0</v>
      </c>
      <c r="AW47" s="322">
        <v>0</v>
      </c>
      <c r="AX47" s="322">
        <v>0</v>
      </c>
      <c r="AY47" s="322">
        <v>0</v>
      </c>
      <c r="AZ47" s="322">
        <v>0</v>
      </c>
      <c r="BA47" s="322">
        <v>0</v>
      </c>
      <c r="BB47" s="322">
        <v>0</v>
      </c>
      <c r="BC47" s="322">
        <v>0</v>
      </c>
      <c r="BD47" s="322">
        <v>0</v>
      </c>
      <c r="BE47" s="322">
        <v>0</v>
      </c>
      <c r="BF47" s="322">
        <v>0</v>
      </c>
      <c r="BG47" s="322">
        <v>0</v>
      </c>
      <c r="BH47" s="322">
        <v>0</v>
      </c>
      <c r="BI47" s="322">
        <v>0</v>
      </c>
      <c r="BJ47" s="322">
        <v>0</v>
      </c>
      <c r="BK47" s="322">
        <v>0</v>
      </c>
      <c r="BL47" s="322">
        <v>0</v>
      </c>
      <c r="BM47" s="322">
        <v>0</v>
      </c>
      <c r="BN47" s="322">
        <v>0</v>
      </c>
      <c r="BO47" s="322">
        <v>0</v>
      </c>
      <c r="BP47" s="322">
        <v>0</v>
      </c>
      <c r="BQ47" s="322">
        <v>0</v>
      </c>
      <c r="BR47" s="322">
        <v>0</v>
      </c>
      <c r="BS47" s="322">
        <v>0</v>
      </c>
      <c r="BT47" s="322">
        <v>0</v>
      </c>
      <c r="BU47" s="322">
        <v>0</v>
      </c>
      <c r="BV47" s="322">
        <v>0</v>
      </c>
      <c r="BW47" s="322">
        <v>0</v>
      </c>
      <c r="BX47" s="322">
        <v>0</v>
      </c>
      <c r="BY47" s="322">
        <v>0</v>
      </c>
      <c r="BZ47" s="322">
        <v>0</v>
      </c>
      <c r="CA47" s="322">
        <v>0</v>
      </c>
      <c r="CB47" s="322">
        <v>0</v>
      </c>
      <c r="CC47" s="322">
        <v>0</v>
      </c>
      <c r="CD47" s="16"/>
      <c r="CE47" s="28">
        <f>SUM(C47:CC47)</f>
        <v>0</v>
      </c>
    </row>
    <row r="48" spans="1:83" x14ac:dyDescent="0.35">
      <c r="A48" s="28" t="s">
        <v>232</v>
      </c>
      <c r="B48" s="321">
        <v>5405012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643480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808348</v>
      </c>
      <c r="Q48" s="28">
        <f t="shared" si="0"/>
        <v>68960</v>
      </c>
      <c r="R48" s="28">
        <f t="shared" si="0"/>
        <v>660021</v>
      </c>
      <c r="S48" s="28">
        <f t="shared" si="0"/>
        <v>39932</v>
      </c>
      <c r="T48" s="28">
        <f t="shared" si="0"/>
        <v>0</v>
      </c>
      <c r="U48" s="28">
        <f t="shared" si="0"/>
        <v>35571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129535</v>
      </c>
      <c r="Z48" s="28">
        <f t="shared" si="0"/>
        <v>0</v>
      </c>
      <c r="AA48" s="28">
        <f t="shared" si="0"/>
        <v>0</v>
      </c>
      <c r="AB48" s="28">
        <f t="shared" si="0"/>
        <v>90557</v>
      </c>
      <c r="AC48" s="28">
        <f t="shared" si="0"/>
        <v>119840</v>
      </c>
      <c r="AD48" s="28">
        <f t="shared" si="0"/>
        <v>0</v>
      </c>
      <c r="AE48" s="28">
        <f t="shared" si="0"/>
        <v>208714</v>
      </c>
      <c r="AF48" s="28">
        <f t="shared" si="0"/>
        <v>0</v>
      </c>
      <c r="AG48" s="28">
        <f t="shared" si="0"/>
        <v>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293030</v>
      </c>
      <c r="AK48" s="28">
        <f t="shared" si="1"/>
        <v>218391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75828</v>
      </c>
      <c r="AZ48" s="28">
        <f t="shared" si="1"/>
        <v>0</v>
      </c>
      <c r="BA48" s="28">
        <f t="shared" si="1"/>
        <v>0</v>
      </c>
      <c r="BB48" s="28">
        <f t="shared" si="1"/>
        <v>199419</v>
      </c>
      <c r="BC48" s="28">
        <f t="shared" si="1"/>
        <v>0</v>
      </c>
      <c r="BD48" s="28">
        <f t="shared" si="1"/>
        <v>0</v>
      </c>
      <c r="BE48" s="28">
        <f t="shared" si="1"/>
        <v>139972</v>
      </c>
      <c r="BF48" s="28">
        <f t="shared" si="1"/>
        <v>132523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893293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57587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53126</v>
      </c>
      <c r="BW48" s="28">
        <f t="shared" si="2"/>
        <v>0</v>
      </c>
      <c r="BX48" s="28">
        <f t="shared" si="2"/>
        <v>0</v>
      </c>
      <c r="BY48" s="28">
        <f t="shared" si="2"/>
        <v>219984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316900</v>
      </c>
      <c r="CD48" s="28">
        <f t="shared" si="2"/>
        <v>0</v>
      </c>
      <c r="CE48" s="28">
        <f>SUM(C48:CD48)</f>
        <v>5405011</v>
      </c>
    </row>
    <row r="49" spans="1:83" x14ac:dyDescent="0.35">
      <c r="A49" s="16" t="s">
        <v>233</v>
      </c>
      <c r="B49" s="28">
        <f>B47+B48</f>
        <v>5405012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22">
        <v>0</v>
      </c>
      <c r="C51" s="322">
        <v>0</v>
      </c>
      <c r="D51" s="322">
        <v>0</v>
      </c>
      <c r="E51" s="322">
        <v>0</v>
      </c>
      <c r="F51" s="322">
        <v>0</v>
      </c>
      <c r="G51" s="322">
        <v>0</v>
      </c>
      <c r="H51" s="322">
        <v>0</v>
      </c>
      <c r="I51" s="322">
        <v>0</v>
      </c>
      <c r="J51" s="322">
        <v>0</v>
      </c>
      <c r="K51" s="322">
        <v>0</v>
      </c>
      <c r="L51" s="322">
        <v>0</v>
      </c>
      <c r="M51" s="322">
        <v>0</v>
      </c>
      <c r="N51" s="322">
        <v>0</v>
      </c>
      <c r="O51" s="322">
        <v>0</v>
      </c>
      <c r="P51" s="322">
        <v>0</v>
      </c>
      <c r="Q51" s="322">
        <v>0</v>
      </c>
      <c r="R51" s="322">
        <v>0</v>
      </c>
      <c r="S51" s="322">
        <v>0</v>
      </c>
      <c r="T51" s="322">
        <v>0</v>
      </c>
      <c r="U51" s="322">
        <v>0</v>
      </c>
      <c r="V51" s="322">
        <v>0</v>
      </c>
      <c r="W51" s="322">
        <v>0</v>
      </c>
      <c r="X51" s="322">
        <v>0</v>
      </c>
      <c r="Y51" s="322">
        <v>0</v>
      </c>
      <c r="Z51" s="322">
        <v>0</v>
      </c>
      <c r="AA51" s="322">
        <v>0</v>
      </c>
      <c r="AB51" s="322">
        <v>0</v>
      </c>
      <c r="AC51" s="322">
        <v>0</v>
      </c>
      <c r="AD51" s="322">
        <v>0</v>
      </c>
      <c r="AE51" s="322">
        <v>0</v>
      </c>
      <c r="AF51" s="322">
        <v>0</v>
      </c>
      <c r="AG51" s="322">
        <v>0</v>
      </c>
      <c r="AH51" s="322">
        <v>0</v>
      </c>
      <c r="AI51" s="322">
        <v>0</v>
      </c>
      <c r="AJ51" s="322">
        <v>0</v>
      </c>
      <c r="AK51" s="322">
        <v>0</v>
      </c>
      <c r="AL51" s="322">
        <v>0</v>
      </c>
      <c r="AM51" s="322">
        <v>0</v>
      </c>
      <c r="AN51" s="322">
        <v>0</v>
      </c>
      <c r="AO51" s="322">
        <v>0</v>
      </c>
      <c r="AP51" s="322">
        <v>0</v>
      </c>
      <c r="AQ51" s="322">
        <v>0</v>
      </c>
      <c r="AR51" s="322">
        <v>0</v>
      </c>
      <c r="AS51" s="322">
        <v>0</v>
      </c>
      <c r="AT51" s="322">
        <v>0</v>
      </c>
      <c r="AU51" s="322">
        <v>0</v>
      </c>
      <c r="AV51" s="322">
        <v>0</v>
      </c>
      <c r="AW51" s="322">
        <v>0</v>
      </c>
      <c r="AX51" s="322">
        <v>0</v>
      </c>
      <c r="AY51" s="322">
        <v>0</v>
      </c>
      <c r="AZ51" s="322">
        <v>0</v>
      </c>
      <c r="BA51" s="322">
        <v>0</v>
      </c>
      <c r="BB51" s="322">
        <v>0</v>
      </c>
      <c r="BC51" s="322">
        <v>0</v>
      </c>
      <c r="BD51" s="322">
        <v>0</v>
      </c>
      <c r="BE51" s="322">
        <v>0</v>
      </c>
      <c r="BF51" s="322">
        <v>0</v>
      </c>
      <c r="BG51" s="322">
        <v>0</v>
      </c>
      <c r="BH51" s="322">
        <v>0</v>
      </c>
      <c r="BI51" s="322">
        <v>0</v>
      </c>
      <c r="BJ51" s="322">
        <v>0</v>
      </c>
      <c r="BK51" s="322">
        <v>0</v>
      </c>
      <c r="BL51" s="322">
        <v>0</v>
      </c>
      <c r="BM51" s="322">
        <v>0</v>
      </c>
      <c r="BN51" s="322">
        <v>0</v>
      </c>
      <c r="BO51" s="322">
        <v>0</v>
      </c>
      <c r="BP51" s="322">
        <v>0</v>
      </c>
      <c r="BQ51" s="322">
        <v>0</v>
      </c>
      <c r="BR51" s="322">
        <v>0</v>
      </c>
      <c r="BS51" s="322">
        <v>0</v>
      </c>
      <c r="BT51" s="322">
        <v>0</v>
      </c>
      <c r="BU51" s="322">
        <v>0</v>
      </c>
      <c r="BV51" s="322">
        <v>0</v>
      </c>
      <c r="BW51" s="322">
        <v>0</v>
      </c>
      <c r="BX51" s="322">
        <v>0</v>
      </c>
      <c r="BY51" s="322">
        <v>0</v>
      </c>
      <c r="BZ51" s="322">
        <v>0</v>
      </c>
      <c r="CA51" s="322">
        <v>0</v>
      </c>
      <c r="CB51" s="322">
        <v>0</v>
      </c>
      <c r="CC51" s="322">
        <v>0</v>
      </c>
      <c r="CD51" s="16"/>
      <c r="CE51" s="28">
        <f>SUM(C51:CD51)</f>
        <v>0</v>
      </c>
    </row>
    <row r="52" spans="1:83" x14ac:dyDescent="0.35">
      <c r="A52" s="35" t="s">
        <v>235</v>
      </c>
      <c r="B52" s="323">
        <v>1223859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223680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53868</v>
      </c>
      <c r="Q52" s="28">
        <f t="shared" si="3"/>
        <v>19446</v>
      </c>
      <c r="R52" s="28">
        <f t="shared" si="3"/>
        <v>7296</v>
      </c>
      <c r="S52" s="28">
        <f t="shared" si="3"/>
        <v>3379</v>
      </c>
      <c r="T52" s="28">
        <f t="shared" si="3"/>
        <v>0</v>
      </c>
      <c r="U52" s="28">
        <f t="shared" si="3"/>
        <v>6358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42201</v>
      </c>
      <c r="Z52" s="28">
        <f t="shared" si="3"/>
        <v>0</v>
      </c>
      <c r="AA52" s="28">
        <f t="shared" si="3"/>
        <v>0</v>
      </c>
      <c r="AB52" s="28">
        <f t="shared" si="3"/>
        <v>4137</v>
      </c>
      <c r="AC52" s="28">
        <f t="shared" si="3"/>
        <v>1420</v>
      </c>
      <c r="AD52" s="28">
        <f t="shared" si="3"/>
        <v>0</v>
      </c>
      <c r="AE52" s="28">
        <f t="shared" si="3"/>
        <v>103144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124879</v>
      </c>
      <c r="AK52" s="28">
        <f t="shared" si="4"/>
        <v>81740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66432</v>
      </c>
      <c r="AZ52" s="28">
        <f t="shared" si="4"/>
        <v>19846</v>
      </c>
      <c r="BA52" s="28">
        <f t="shared" si="4"/>
        <v>22259</v>
      </c>
      <c r="BB52" s="28">
        <f t="shared" si="4"/>
        <v>25307</v>
      </c>
      <c r="BC52" s="28">
        <f t="shared" si="4"/>
        <v>0</v>
      </c>
      <c r="BD52" s="28">
        <f t="shared" si="4"/>
        <v>0</v>
      </c>
      <c r="BE52" s="28">
        <f t="shared" si="4"/>
        <v>115736</v>
      </c>
      <c r="BF52" s="28">
        <f t="shared" si="4"/>
        <v>9957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164819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5172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14632</v>
      </c>
      <c r="BW52" s="28">
        <f t="shared" si="5"/>
        <v>0</v>
      </c>
      <c r="BX52" s="28">
        <f t="shared" si="5"/>
        <v>0</v>
      </c>
      <c r="BY52" s="28">
        <f t="shared" si="5"/>
        <v>17473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90677</v>
      </c>
      <c r="CD52" s="28">
        <f t="shared" si="5"/>
        <v>0</v>
      </c>
      <c r="CE52" s="28">
        <f>SUM(C52:CD52)</f>
        <v>1223858</v>
      </c>
    </row>
    <row r="53" spans="1:83" x14ac:dyDescent="0.35">
      <c r="A53" s="16" t="s">
        <v>233</v>
      </c>
      <c r="B53" s="28">
        <f>B51+B52</f>
        <v>1223859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22">
        <v>0</v>
      </c>
      <c r="D59" s="322">
        <v>0</v>
      </c>
      <c r="E59" s="322">
        <v>1020</v>
      </c>
      <c r="F59" s="322">
        <v>0</v>
      </c>
      <c r="G59" s="322">
        <v>0</v>
      </c>
      <c r="H59" s="322">
        <v>0</v>
      </c>
      <c r="I59" s="322">
        <v>0</v>
      </c>
      <c r="J59" s="322">
        <v>0</v>
      </c>
      <c r="K59" s="322">
        <v>0</v>
      </c>
      <c r="L59" s="322">
        <v>0</v>
      </c>
      <c r="M59" s="322">
        <v>0</v>
      </c>
      <c r="N59" s="322">
        <v>0</v>
      </c>
      <c r="O59" s="322">
        <v>0</v>
      </c>
      <c r="P59" s="324">
        <v>0</v>
      </c>
      <c r="Q59" s="324">
        <v>0</v>
      </c>
      <c r="R59" s="324">
        <v>0</v>
      </c>
      <c r="S59" s="246">
        <v>0</v>
      </c>
      <c r="T59" s="246">
        <v>0</v>
      </c>
      <c r="U59" s="325">
        <v>0</v>
      </c>
      <c r="V59" s="324">
        <v>0</v>
      </c>
      <c r="W59" s="324">
        <v>0</v>
      </c>
      <c r="X59" s="324">
        <v>0</v>
      </c>
      <c r="Y59" s="324">
        <v>0</v>
      </c>
      <c r="Z59" s="324">
        <v>0</v>
      </c>
      <c r="AA59" s="324">
        <v>0</v>
      </c>
      <c r="AB59" s="246">
        <v>0</v>
      </c>
      <c r="AC59" s="324">
        <v>0</v>
      </c>
      <c r="AD59" s="324">
        <v>0</v>
      </c>
      <c r="AE59" s="324">
        <v>0</v>
      </c>
      <c r="AF59" s="324">
        <v>0</v>
      </c>
      <c r="AG59" s="324">
        <v>0</v>
      </c>
      <c r="AH59" s="324">
        <v>0</v>
      </c>
      <c r="AI59" s="324">
        <v>0</v>
      </c>
      <c r="AJ59" s="324">
        <v>0</v>
      </c>
      <c r="AK59" s="324">
        <v>0</v>
      </c>
      <c r="AL59" s="324">
        <v>0</v>
      </c>
      <c r="AM59" s="324">
        <v>0</v>
      </c>
      <c r="AN59" s="324">
        <v>0</v>
      </c>
      <c r="AO59" s="324">
        <v>0</v>
      </c>
      <c r="AP59" s="324">
        <v>0</v>
      </c>
      <c r="AQ59" s="324">
        <v>0</v>
      </c>
      <c r="AR59" s="324">
        <v>0</v>
      </c>
      <c r="AS59" s="324">
        <v>0</v>
      </c>
      <c r="AT59" s="324">
        <v>0</v>
      </c>
      <c r="AU59" s="324">
        <v>0</v>
      </c>
      <c r="AV59" s="246">
        <v>0</v>
      </c>
      <c r="AW59" s="246">
        <v>0</v>
      </c>
      <c r="AX59" s="246">
        <v>0</v>
      </c>
      <c r="AY59" s="324">
        <f>3741+18105</f>
        <v>21846</v>
      </c>
      <c r="AZ59" s="324">
        <v>0</v>
      </c>
      <c r="BA59" s="246">
        <v>0</v>
      </c>
      <c r="BB59" s="246">
        <v>0</v>
      </c>
      <c r="BC59" s="246">
        <v>0</v>
      </c>
      <c r="BD59" s="246">
        <v>0</v>
      </c>
      <c r="BE59" s="324">
        <v>88742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8">
        <v>0</v>
      </c>
    </row>
    <row r="60" spans="1:83" s="212" customFormat="1" x14ac:dyDescent="0.35">
      <c r="A60" s="219" t="s">
        <v>262</v>
      </c>
      <c r="B60" s="220"/>
      <c r="C60" s="326">
        <v>0</v>
      </c>
      <c r="D60" s="326">
        <v>0</v>
      </c>
      <c r="E60" s="326">
        <v>17.39</v>
      </c>
      <c r="F60" s="326">
        <v>0</v>
      </c>
      <c r="G60" s="326">
        <v>0</v>
      </c>
      <c r="H60" s="326">
        <v>0</v>
      </c>
      <c r="I60" s="326">
        <v>0</v>
      </c>
      <c r="J60" s="326">
        <v>0</v>
      </c>
      <c r="K60" s="326">
        <v>0</v>
      </c>
      <c r="L60" s="326">
        <v>0</v>
      </c>
      <c r="M60" s="326">
        <v>0</v>
      </c>
      <c r="N60" s="326">
        <v>0</v>
      </c>
      <c r="O60" s="326">
        <v>0</v>
      </c>
      <c r="P60" s="327">
        <v>10.66</v>
      </c>
      <c r="Q60" s="327">
        <v>2.09</v>
      </c>
      <c r="R60" s="327">
        <v>5.13</v>
      </c>
      <c r="S60" s="328">
        <v>2.29</v>
      </c>
      <c r="T60" s="328">
        <v>0</v>
      </c>
      <c r="U60" s="329">
        <v>1.51</v>
      </c>
      <c r="V60" s="327">
        <v>0</v>
      </c>
      <c r="W60" s="327">
        <v>0</v>
      </c>
      <c r="X60" s="327">
        <v>0</v>
      </c>
      <c r="Y60" s="327">
        <v>5.16</v>
      </c>
      <c r="Z60" s="327">
        <v>0</v>
      </c>
      <c r="AA60" s="327">
        <v>0</v>
      </c>
      <c r="AB60" s="328">
        <v>1.81</v>
      </c>
      <c r="AC60" s="327">
        <v>4.2</v>
      </c>
      <c r="AD60" s="327">
        <v>0</v>
      </c>
      <c r="AE60" s="327">
        <v>7.06</v>
      </c>
      <c r="AF60" s="327">
        <v>0</v>
      </c>
      <c r="AG60" s="327">
        <v>0</v>
      </c>
      <c r="AH60" s="327">
        <v>0</v>
      </c>
      <c r="AI60" s="327">
        <v>0</v>
      </c>
      <c r="AJ60" s="327">
        <v>10.72</v>
      </c>
      <c r="AK60" s="327">
        <v>8.17</v>
      </c>
      <c r="AL60" s="327">
        <v>0</v>
      </c>
      <c r="AM60" s="327">
        <v>0</v>
      </c>
      <c r="AN60" s="327">
        <v>0</v>
      </c>
      <c r="AO60" s="327">
        <v>0</v>
      </c>
      <c r="AP60" s="327">
        <v>0</v>
      </c>
      <c r="AQ60" s="327">
        <v>0</v>
      </c>
      <c r="AR60" s="327">
        <v>0</v>
      </c>
      <c r="AS60" s="327">
        <v>0</v>
      </c>
      <c r="AT60" s="327">
        <v>0</v>
      </c>
      <c r="AU60" s="327">
        <v>0</v>
      </c>
      <c r="AV60" s="328">
        <v>0</v>
      </c>
      <c r="AW60" s="328">
        <v>0</v>
      </c>
      <c r="AX60" s="328">
        <v>0</v>
      </c>
      <c r="AY60" s="327">
        <v>4.53</v>
      </c>
      <c r="AZ60" s="327">
        <v>0</v>
      </c>
      <c r="BA60" s="328">
        <v>0</v>
      </c>
      <c r="BB60" s="328">
        <v>6.94</v>
      </c>
      <c r="BC60" s="328">
        <v>0</v>
      </c>
      <c r="BD60" s="328">
        <v>0</v>
      </c>
      <c r="BE60" s="327">
        <v>4.8600000000000003</v>
      </c>
      <c r="BF60" s="328">
        <v>8.82</v>
      </c>
      <c r="BG60" s="328">
        <v>0</v>
      </c>
      <c r="BH60" s="328">
        <v>0</v>
      </c>
      <c r="BI60" s="328">
        <v>0</v>
      </c>
      <c r="BJ60" s="328">
        <v>0</v>
      </c>
      <c r="BK60" s="328">
        <v>0</v>
      </c>
      <c r="BL60" s="328">
        <v>0</v>
      </c>
      <c r="BM60" s="328">
        <v>0</v>
      </c>
      <c r="BN60" s="328">
        <v>27.85</v>
      </c>
      <c r="BO60" s="328">
        <v>0</v>
      </c>
      <c r="BP60" s="328">
        <v>0</v>
      </c>
      <c r="BQ60" s="328">
        <v>0</v>
      </c>
      <c r="BR60" s="328">
        <v>2.31</v>
      </c>
      <c r="BS60" s="328">
        <v>0</v>
      </c>
      <c r="BT60" s="328">
        <v>0</v>
      </c>
      <c r="BU60" s="328">
        <v>0</v>
      </c>
      <c r="BV60" s="328">
        <v>2.5499999999999998</v>
      </c>
      <c r="BW60" s="328">
        <v>0</v>
      </c>
      <c r="BX60" s="328">
        <v>0</v>
      </c>
      <c r="BY60" s="328">
        <v>4.9000000000000004</v>
      </c>
      <c r="BZ60" s="328">
        <v>0</v>
      </c>
      <c r="CA60" s="328">
        <v>0</v>
      </c>
      <c r="CB60" s="328">
        <v>0</v>
      </c>
      <c r="CC60" s="328">
        <v>12.14</v>
      </c>
      <c r="CD60" s="221" t="s">
        <v>248</v>
      </c>
      <c r="CE60" s="239">
        <f t="shared" ref="CE60:CE68" si="6">SUM(C60:CD60)</f>
        <v>151.09000000000003</v>
      </c>
    </row>
    <row r="61" spans="1:83" x14ac:dyDescent="0.35">
      <c r="A61" s="35" t="s">
        <v>263</v>
      </c>
      <c r="B61" s="16"/>
      <c r="C61" s="322">
        <v>0</v>
      </c>
      <c r="D61" s="322">
        <v>0</v>
      </c>
      <c r="E61" s="322">
        <v>2073163</v>
      </c>
      <c r="F61" s="322">
        <v>0</v>
      </c>
      <c r="G61" s="322">
        <v>0</v>
      </c>
      <c r="H61" s="322">
        <v>0</v>
      </c>
      <c r="I61" s="322">
        <v>0</v>
      </c>
      <c r="J61" s="322">
        <v>0</v>
      </c>
      <c r="K61" s="322">
        <v>0</v>
      </c>
      <c r="L61" s="322">
        <v>0</v>
      </c>
      <c r="M61" s="322">
        <v>0</v>
      </c>
      <c r="N61" s="322">
        <v>0</v>
      </c>
      <c r="O61" s="322">
        <v>0</v>
      </c>
      <c r="P61" s="324">
        <v>2604335</v>
      </c>
      <c r="Q61" s="324">
        <v>222174</v>
      </c>
      <c r="R61" s="324">
        <v>2126453</v>
      </c>
      <c r="S61" s="330">
        <v>128654</v>
      </c>
      <c r="T61" s="330">
        <v>0</v>
      </c>
      <c r="U61" s="325">
        <v>114603</v>
      </c>
      <c r="V61" s="324">
        <v>0</v>
      </c>
      <c r="W61" s="324">
        <v>0</v>
      </c>
      <c r="X61" s="324">
        <v>0</v>
      </c>
      <c r="Y61" s="324">
        <v>417336</v>
      </c>
      <c r="Z61" s="324">
        <v>0</v>
      </c>
      <c r="AA61" s="324">
        <v>0</v>
      </c>
      <c r="AB61" s="331">
        <v>291757</v>
      </c>
      <c r="AC61" s="324">
        <v>386099</v>
      </c>
      <c r="AD61" s="324">
        <v>0</v>
      </c>
      <c r="AE61" s="324">
        <v>672433</v>
      </c>
      <c r="AF61" s="324">
        <v>0</v>
      </c>
      <c r="AG61" s="324">
        <v>0</v>
      </c>
      <c r="AH61" s="324">
        <v>0</v>
      </c>
      <c r="AI61" s="324">
        <v>0</v>
      </c>
      <c r="AJ61" s="324">
        <v>944084</v>
      </c>
      <c r="AK61" s="324">
        <v>703611</v>
      </c>
      <c r="AL61" s="324">
        <v>0</v>
      </c>
      <c r="AM61" s="324">
        <v>0</v>
      </c>
      <c r="AN61" s="324">
        <v>0</v>
      </c>
      <c r="AO61" s="324">
        <v>0</v>
      </c>
      <c r="AP61" s="324">
        <v>0</v>
      </c>
      <c r="AQ61" s="324">
        <v>0</v>
      </c>
      <c r="AR61" s="324">
        <v>0</v>
      </c>
      <c r="AS61" s="324">
        <v>0</v>
      </c>
      <c r="AT61" s="324">
        <v>0</v>
      </c>
      <c r="AU61" s="324">
        <v>0</v>
      </c>
      <c r="AV61" s="330">
        <v>0</v>
      </c>
      <c r="AW61" s="330">
        <v>0</v>
      </c>
      <c r="AX61" s="330">
        <v>0</v>
      </c>
      <c r="AY61" s="324">
        <v>244301</v>
      </c>
      <c r="AZ61" s="324">
        <v>0</v>
      </c>
      <c r="BA61" s="330">
        <v>0</v>
      </c>
      <c r="BB61" s="330">
        <v>642487</v>
      </c>
      <c r="BC61" s="330">
        <v>0</v>
      </c>
      <c r="BD61" s="330">
        <v>0</v>
      </c>
      <c r="BE61" s="324">
        <v>450962</v>
      </c>
      <c r="BF61" s="330">
        <v>426963</v>
      </c>
      <c r="BG61" s="330">
        <v>0</v>
      </c>
      <c r="BH61" s="330">
        <v>0</v>
      </c>
      <c r="BI61" s="330">
        <v>0</v>
      </c>
      <c r="BJ61" s="330">
        <v>0</v>
      </c>
      <c r="BK61" s="330">
        <v>0</v>
      </c>
      <c r="BL61" s="330">
        <v>0</v>
      </c>
      <c r="BM61" s="330">
        <v>0</v>
      </c>
      <c r="BN61" s="330">
        <v>2878010</v>
      </c>
      <c r="BO61" s="330">
        <v>0</v>
      </c>
      <c r="BP61" s="330">
        <v>0</v>
      </c>
      <c r="BQ61" s="330">
        <v>0</v>
      </c>
      <c r="BR61" s="330">
        <v>185535</v>
      </c>
      <c r="BS61" s="330">
        <v>0</v>
      </c>
      <c r="BT61" s="330">
        <v>0</v>
      </c>
      <c r="BU61" s="330">
        <v>0</v>
      </c>
      <c r="BV61" s="330">
        <v>171161</v>
      </c>
      <c r="BW61" s="330">
        <v>0</v>
      </c>
      <c r="BX61" s="330">
        <v>0</v>
      </c>
      <c r="BY61" s="330">
        <v>708745</v>
      </c>
      <c r="BZ61" s="330">
        <v>0</v>
      </c>
      <c r="CA61" s="330">
        <v>0</v>
      </c>
      <c r="CB61" s="330">
        <v>0</v>
      </c>
      <c r="CC61" s="330">
        <v>1020988</v>
      </c>
      <c r="CD61" s="25" t="s">
        <v>248</v>
      </c>
      <c r="CE61" s="28">
        <f t="shared" si="6"/>
        <v>17413854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643480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808348</v>
      </c>
      <c r="Q62" s="28">
        <f t="shared" si="7"/>
        <v>68960</v>
      </c>
      <c r="R62" s="28">
        <f t="shared" si="7"/>
        <v>660021</v>
      </c>
      <c r="S62" s="28">
        <f t="shared" si="7"/>
        <v>39932</v>
      </c>
      <c r="T62" s="28">
        <f t="shared" si="7"/>
        <v>0</v>
      </c>
      <c r="U62" s="28">
        <f t="shared" si="7"/>
        <v>35571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129535</v>
      </c>
      <c r="Z62" s="28">
        <f t="shared" si="7"/>
        <v>0</v>
      </c>
      <c r="AA62" s="28">
        <f t="shared" si="7"/>
        <v>0</v>
      </c>
      <c r="AB62" s="28">
        <f t="shared" si="7"/>
        <v>90557</v>
      </c>
      <c r="AC62" s="28">
        <f t="shared" si="7"/>
        <v>119840</v>
      </c>
      <c r="AD62" s="28">
        <f t="shared" si="7"/>
        <v>0</v>
      </c>
      <c r="AE62" s="28">
        <f t="shared" si="7"/>
        <v>208714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293030</v>
      </c>
      <c r="AK62" s="28">
        <f t="shared" si="8"/>
        <v>218391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75828</v>
      </c>
      <c r="AZ62" s="28">
        <f t="shared" si="8"/>
        <v>0</v>
      </c>
      <c r="BA62" s="28">
        <f t="shared" si="8"/>
        <v>0</v>
      </c>
      <c r="BB62" s="28">
        <f t="shared" si="8"/>
        <v>199419</v>
      </c>
      <c r="BC62" s="28">
        <f t="shared" si="8"/>
        <v>0</v>
      </c>
      <c r="BD62" s="28">
        <f t="shared" si="8"/>
        <v>0</v>
      </c>
      <c r="BE62" s="28">
        <f t="shared" si="8"/>
        <v>139972</v>
      </c>
      <c r="BF62" s="28">
        <f t="shared" si="8"/>
        <v>132523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893293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57587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53126</v>
      </c>
      <c r="BW62" s="28">
        <f t="shared" si="9"/>
        <v>0</v>
      </c>
      <c r="BX62" s="28">
        <f t="shared" si="9"/>
        <v>0</v>
      </c>
      <c r="BY62" s="28">
        <f t="shared" si="9"/>
        <v>219984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316900</v>
      </c>
      <c r="CD62" s="25" t="s">
        <v>248</v>
      </c>
      <c r="CE62" s="28">
        <f t="shared" si="6"/>
        <v>5405011</v>
      </c>
    </row>
    <row r="63" spans="1:83" x14ac:dyDescent="0.35">
      <c r="A63" s="35" t="s">
        <v>264</v>
      </c>
      <c r="B63" s="16"/>
      <c r="C63" s="322">
        <v>0</v>
      </c>
      <c r="D63" s="322">
        <v>0</v>
      </c>
      <c r="E63" s="322">
        <v>0</v>
      </c>
      <c r="F63" s="322">
        <v>0</v>
      </c>
      <c r="G63" s="322">
        <v>0</v>
      </c>
      <c r="H63" s="322">
        <v>0</v>
      </c>
      <c r="I63" s="322">
        <v>0</v>
      </c>
      <c r="J63" s="322">
        <v>0</v>
      </c>
      <c r="K63" s="322">
        <v>0</v>
      </c>
      <c r="L63" s="322">
        <v>0</v>
      </c>
      <c r="M63" s="322">
        <v>0</v>
      </c>
      <c r="N63" s="322">
        <v>0</v>
      </c>
      <c r="O63" s="322">
        <v>0</v>
      </c>
      <c r="P63" s="324">
        <v>0</v>
      </c>
      <c r="Q63" s="324">
        <v>0</v>
      </c>
      <c r="R63" s="324">
        <v>0</v>
      </c>
      <c r="S63" s="330">
        <v>0</v>
      </c>
      <c r="T63" s="330">
        <v>0</v>
      </c>
      <c r="U63" s="325">
        <v>0</v>
      </c>
      <c r="V63" s="324">
        <v>0</v>
      </c>
      <c r="W63" s="324">
        <v>0</v>
      </c>
      <c r="X63" s="324">
        <v>0</v>
      </c>
      <c r="Y63" s="324">
        <v>0</v>
      </c>
      <c r="Z63" s="324">
        <v>0</v>
      </c>
      <c r="AA63" s="324">
        <v>0</v>
      </c>
      <c r="AB63" s="331">
        <v>0</v>
      </c>
      <c r="AC63" s="324">
        <v>0</v>
      </c>
      <c r="AD63" s="324">
        <v>0</v>
      </c>
      <c r="AE63" s="324">
        <v>0</v>
      </c>
      <c r="AF63" s="324">
        <v>0</v>
      </c>
      <c r="AG63" s="324">
        <v>0</v>
      </c>
      <c r="AH63" s="324">
        <v>0</v>
      </c>
      <c r="AI63" s="324">
        <v>0</v>
      </c>
      <c r="AJ63" s="324">
        <v>0</v>
      </c>
      <c r="AK63" s="324">
        <v>0</v>
      </c>
      <c r="AL63" s="324">
        <v>0</v>
      </c>
      <c r="AM63" s="324">
        <v>0</v>
      </c>
      <c r="AN63" s="324">
        <v>0</v>
      </c>
      <c r="AO63" s="324">
        <v>0</v>
      </c>
      <c r="AP63" s="324">
        <v>0</v>
      </c>
      <c r="AQ63" s="324">
        <v>0</v>
      </c>
      <c r="AR63" s="324">
        <v>0</v>
      </c>
      <c r="AS63" s="324">
        <v>0</v>
      </c>
      <c r="AT63" s="324">
        <v>0</v>
      </c>
      <c r="AU63" s="324">
        <v>0</v>
      </c>
      <c r="AV63" s="330">
        <v>0</v>
      </c>
      <c r="AW63" s="330">
        <v>0</v>
      </c>
      <c r="AX63" s="330">
        <v>0</v>
      </c>
      <c r="AY63" s="324">
        <v>0</v>
      </c>
      <c r="AZ63" s="324">
        <v>0</v>
      </c>
      <c r="BA63" s="330">
        <v>0</v>
      </c>
      <c r="BB63" s="330">
        <v>0</v>
      </c>
      <c r="BC63" s="330">
        <v>0</v>
      </c>
      <c r="BD63" s="330">
        <v>0</v>
      </c>
      <c r="BE63" s="324">
        <v>0</v>
      </c>
      <c r="BF63" s="330">
        <v>0</v>
      </c>
      <c r="BG63" s="330">
        <v>0</v>
      </c>
      <c r="BH63" s="330">
        <v>0</v>
      </c>
      <c r="BI63" s="330">
        <v>0</v>
      </c>
      <c r="BJ63" s="330">
        <v>0</v>
      </c>
      <c r="BK63" s="330">
        <v>0</v>
      </c>
      <c r="BL63" s="330">
        <v>0</v>
      </c>
      <c r="BM63" s="330">
        <v>0</v>
      </c>
      <c r="BN63" s="330">
        <v>0</v>
      </c>
      <c r="BO63" s="330">
        <v>0</v>
      </c>
      <c r="BP63" s="330">
        <v>0</v>
      </c>
      <c r="BQ63" s="330">
        <v>0</v>
      </c>
      <c r="BR63" s="330">
        <v>0</v>
      </c>
      <c r="BS63" s="330">
        <v>0</v>
      </c>
      <c r="BT63" s="330">
        <v>0</v>
      </c>
      <c r="BU63" s="330">
        <v>0</v>
      </c>
      <c r="BV63" s="330">
        <v>0</v>
      </c>
      <c r="BW63" s="330">
        <v>0</v>
      </c>
      <c r="BX63" s="330">
        <v>0</v>
      </c>
      <c r="BY63" s="330">
        <v>0</v>
      </c>
      <c r="BZ63" s="330">
        <v>0</v>
      </c>
      <c r="CA63" s="330">
        <v>0</v>
      </c>
      <c r="CB63" s="330">
        <v>0</v>
      </c>
      <c r="CC63" s="330">
        <v>0</v>
      </c>
      <c r="CD63" s="25" t="s">
        <v>248</v>
      </c>
      <c r="CE63" s="28">
        <f t="shared" si="6"/>
        <v>0</v>
      </c>
    </row>
    <row r="64" spans="1:83" ht="15" x14ac:dyDescent="0.25">
      <c r="A64" s="35" t="s">
        <v>265</v>
      </c>
      <c r="B64" s="16"/>
      <c r="C64" s="322">
        <v>0</v>
      </c>
      <c r="D64" s="322">
        <v>0</v>
      </c>
      <c r="E64" s="322">
        <v>0</v>
      </c>
      <c r="F64" s="322">
        <v>0</v>
      </c>
      <c r="G64" s="322">
        <v>0</v>
      </c>
      <c r="H64" s="322">
        <v>0</v>
      </c>
      <c r="I64" s="322">
        <v>0</v>
      </c>
      <c r="J64" s="322">
        <v>0</v>
      </c>
      <c r="K64" s="322">
        <v>0</v>
      </c>
      <c r="L64" s="322">
        <v>0</v>
      </c>
      <c r="M64" s="322">
        <v>0</v>
      </c>
      <c r="N64" s="322">
        <v>0</v>
      </c>
      <c r="O64" s="322">
        <v>0</v>
      </c>
      <c r="P64" s="324">
        <v>0</v>
      </c>
      <c r="Q64" s="324">
        <v>0</v>
      </c>
      <c r="R64" s="324">
        <v>0</v>
      </c>
      <c r="S64" s="330">
        <v>0</v>
      </c>
      <c r="T64" s="330">
        <v>0</v>
      </c>
      <c r="U64" s="325">
        <v>0</v>
      </c>
      <c r="V64" s="324">
        <v>0</v>
      </c>
      <c r="W64" s="324">
        <v>0</v>
      </c>
      <c r="X64" s="324">
        <v>0</v>
      </c>
      <c r="Y64" s="324">
        <v>0</v>
      </c>
      <c r="Z64" s="324">
        <v>0</v>
      </c>
      <c r="AA64" s="324">
        <v>0</v>
      </c>
      <c r="AB64" s="331">
        <v>0</v>
      </c>
      <c r="AC64" s="324">
        <v>0</v>
      </c>
      <c r="AD64" s="324">
        <v>0</v>
      </c>
      <c r="AE64" s="324">
        <v>0</v>
      </c>
      <c r="AF64" s="324">
        <v>0</v>
      </c>
      <c r="AG64" s="324">
        <v>0</v>
      </c>
      <c r="AH64" s="324">
        <v>0</v>
      </c>
      <c r="AI64" s="324">
        <v>0</v>
      </c>
      <c r="AJ64" s="324">
        <v>0</v>
      </c>
      <c r="AK64" s="324">
        <v>0</v>
      </c>
      <c r="AL64" s="324">
        <v>0</v>
      </c>
      <c r="AM64" s="324">
        <v>0</v>
      </c>
      <c r="AN64" s="324">
        <v>0</v>
      </c>
      <c r="AO64" s="324">
        <v>0</v>
      </c>
      <c r="AP64" s="324">
        <v>0</v>
      </c>
      <c r="AQ64" s="324">
        <v>0</v>
      </c>
      <c r="AR64" s="324">
        <v>0</v>
      </c>
      <c r="AS64" s="324">
        <v>0</v>
      </c>
      <c r="AT64" s="324">
        <v>0</v>
      </c>
      <c r="AU64" s="324">
        <v>0</v>
      </c>
      <c r="AV64" s="330">
        <v>0</v>
      </c>
      <c r="AW64" s="330">
        <v>0</v>
      </c>
      <c r="AX64" s="330">
        <v>0</v>
      </c>
      <c r="AY64" s="324">
        <v>0</v>
      </c>
      <c r="AZ64" s="324">
        <v>0</v>
      </c>
      <c r="BA64" s="330">
        <v>0</v>
      </c>
      <c r="BB64" s="330">
        <v>0</v>
      </c>
      <c r="BC64" s="330">
        <v>0</v>
      </c>
      <c r="BD64" s="330">
        <v>0</v>
      </c>
      <c r="BE64" s="324">
        <v>0</v>
      </c>
      <c r="BF64" s="330">
        <v>0</v>
      </c>
      <c r="BG64" s="330">
        <v>0</v>
      </c>
      <c r="BH64" s="330">
        <v>0</v>
      </c>
      <c r="BI64" s="330">
        <v>0</v>
      </c>
      <c r="BJ64" s="330">
        <v>0</v>
      </c>
      <c r="BK64" s="330">
        <v>0</v>
      </c>
      <c r="BL64" s="330">
        <v>0</v>
      </c>
      <c r="BM64" s="330">
        <v>0</v>
      </c>
      <c r="BN64" s="330">
        <v>0</v>
      </c>
      <c r="BO64" s="330">
        <v>0</v>
      </c>
      <c r="BP64" s="330">
        <v>0</v>
      </c>
      <c r="BQ64" s="330">
        <v>0</v>
      </c>
      <c r="BR64" s="330">
        <v>0</v>
      </c>
      <c r="BS64" s="330">
        <v>0</v>
      </c>
      <c r="BT64" s="330">
        <v>0</v>
      </c>
      <c r="BU64" s="330">
        <v>0</v>
      </c>
      <c r="BV64" s="330">
        <v>0</v>
      </c>
      <c r="BW64" s="330">
        <v>0</v>
      </c>
      <c r="BX64" s="330">
        <v>0</v>
      </c>
      <c r="BY64" s="330">
        <v>0</v>
      </c>
      <c r="BZ64" s="330">
        <v>0</v>
      </c>
      <c r="CA64" s="330">
        <v>0</v>
      </c>
      <c r="CB64" s="330">
        <v>0</v>
      </c>
      <c r="CC64" s="330">
        <v>0</v>
      </c>
      <c r="CD64" s="25" t="s">
        <v>248</v>
      </c>
      <c r="CE64" s="28">
        <f t="shared" si="6"/>
        <v>0</v>
      </c>
    </row>
    <row r="65" spans="1:83" ht="15" x14ac:dyDescent="0.25">
      <c r="A65" s="35" t="s">
        <v>266</v>
      </c>
      <c r="B65" s="16"/>
      <c r="C65" s="322">
        <v>0</v>
      </c>
      <c r="D65" s="322">
        <v>0</v>
      </c>
      <c r="E65" s="322">
        <v>0</v>
      </c>
      <c r="F65" s="322">
        <v>0</v>
      </c>
      <c r="G65" s="322">
        <v>0</v>
      </c>
      <c r="H65" s="322">
        <v>0</v>
      </c>
      <c r="I65" s="322">
        <v>0</v>
      </c>
      <c r="J65" s="322">
        <v>0</v>
      </c>
      <c r="K65" s="322">
        <v>0</v>
      </c>
      <c r="L65" s="322">
        <v>0</v>
      </c>
      <c r="M65" s="322">
        <v>0</v>
      </c>
      <c r="N65" s="322">
        <v>0</v>
      </c>
      <c r="O65" s="322">
        <v>0</v>
      </c>
      <c r="P65" s="324">
        <v>0</v>
      </c>
      <c r="Q65" s="324">
        <v>0</v>
      </c>
      <c r="R65" s="324">
        <v>0</v>
      </c>
      <c r="S65" s="330">
        <v>0</v>
      </c>
      <c r="T65" s="330">
        <v>0</v>
      </c>
      <c r="U65" s="325">
        <v>0</v>
      </c>
      <c r="V65" s="324">
        <v>0</v>
      </c>
      <c r="W65" s="324">
        <v>0</v>
      </c>
      <c r="X65" s="324">
        <v>0</v>
      </c>
      <c r="Y65" s="324">
        <v>0</v>
      </c>
      <c r="Z65" s="324">
        <v>0</v>
      </c>
      <c r="AA65" s="324">
        <v>0</v>
      </c>
      <c r="AB65" s="331">
        <v>0</v>
      </c>
      <c r="AC65" s="324">
        <v>0</v>
      </c>
      <c r="AD65" s="324">
        <v>0</v>
      </c>
      <c r="AE65" s="324">
        <v>0</v>
      </c>
      <c r="AF65" s="324">
        <v>0</v>
      </c>
      <c r="AG65" s="324">
        <v>0</v>
      </c>
      <c r="AH65" s="324">
        <v>0</v>
      </c>
      <c r="AI65" s="324">
        <v>0</v>
      </c>
      <c r="AJ65" s="324">
        <v>0</v>
      </c>
      <c r="AK65" s="324">
        <v>0</v>
      </c>
      <c r="AL65" s="324">
        <v>0</v>
      </c>
      <c r="AM65" s="324">
        <v>0</v>
      </c>
      <c r="AN65" s="324">
        <v>0</v>
      </c>
      <c r="AO65" s="324">
        <v>0</v>
      </c>
      <c r="AP65" s="324">
        <v>0</v>
      </c>
      <c r="AQ65" s="324">
        <v>0</v>
      </c>
      <c r="AR65" s="324">
        <v>0</v>
      </c>
      <c r="AS65" s="324">
        <v>0</v>
      </c>
      <c r="AT65" s="324">
        <v>0</v>
      </c>
      <c r="AU65" s="324">
        <v>0</v>
      </c>
      <c r="AV65" s="330">
        <v>0</v>
      </c>
      <c r="AW65" s="330">
        <v>0</v>
      </c>
      <c r="AX65" s="330">
        <v>0</v>
      </c>
      <c r="AY65" s="324">
        <v>0</v>
      </c>
      <c r="AZ65" s="324">
        <v>0</v>
      </c>
      <c r="BA65" s="330">
        <v>0</v>
      </c>
      <c r="BB65" s="330">
        <v>0</v>
      </c>
      <c r="BC65" s="330">
        <v>0</v>
      </c>
      <c r="BD65" s="330">
        <v>0</v>
      </c>
      <c r="BE65" s="324">
        <v>0</v>
      </c>
      <c r="BF65" s="330">
        <v>0</v>
      </c>
      <c r="BG65" s="330">
        <v>0</v>
      </c>
      <c r="BH65" s="330">
        <v>0</v>
      </c>
      <c r="BI65" s="330">
        <v>0</v>
      </c>
      <c r="BJ65" s="330">
        <v>0</v>
      </c>
      <c r="BK65" s="330">
        <v>0</v>
      </c>
      <c r="BL65" s="330">
        <v>0</v>
      </c>
      <c r="BM65" s="330">
        <v>0</v>
      </c>
      <c r="BN65" s="330">
        <v>0</v>
      </c>
      <c r="BO65" s="330">
        <v>0</v>
      </c>
      <c r="BP65" s="330">
        <v>0</v>
      </c>
      <c r="BQ65" s="330">
        <v>0</v>
      </c>
      <c r="BR65" s="330">
        <v>0</v>
      </c>
      <c r="BS65" s="330">
        <v>0</v>
      </c>
      <c r="BT65" s="330">
        <v>0</v>
      </c>
      <c r="BU65" s="330">
        <v>0</v>
      </c>
      <c r="BV65" s="330">
        <v>0</v>
      </c>
      <c r="BW65" s="330">
        <v>0</v>
      </c>
      <c r="BX65" s="330">
        <v>0</v>
      </c>
      <c r="BY65" s="330">
        <v>0</v>
      </c>
      <c r="BZ65" s="330">
        <v>0</v>
      </c>
      <c r="CA65" s="330">
        <v>0</v>
      </c>
      <c r="CB65" s="330">
        <v>0</v>
      </c>
      <c r="CC65" s="330">
        <v>0</v>
      </c>
      <c r="CD65" s="25" t="s">
        <v>248</v>
      </c>
      <c r="CE65" s="28">
        <f t="shared" si="6"/>
        <v>0</v>
      </c>
    </row>
    <row r="66" spans="1:83" ht="15" x14ac:dyDescent="0.25">
      <c r="A66" s="35" t="s">
        <v>267</v>
      </c>
      <c r="B66" s="16"/>
      <c r="C66" s="322">
        <v>0</v>
      </c>
      <c r="D66" s="322">
        <v>0</v>
      </c>
      <c r="E66" s="322">
        <v>0</v>
      </c>
      <c r="F66" s="322">
        <v>0</v>
      </c>
      <c r="G66" s="322">
        <v>0</v>
      </c>
      <c r="H66" s="322">
        <v>0</v>
      </c>
      <c r="I66" s="322">
        <v>0</v>
      </c>
      <c r="J66" s="322">
        <v>0</v>
      </c>
      <c r="K66" s="322">
        <v>0</v>
      </c>
      <c r="L66" s="322">
        <v>0</v>
      </c>
      <c r="M66" s="322">
        <v>0</v>
      </c>
      <c r="N66" s="322">
        <v>0</v>
      </c>
      <c r="O66" s="322">
        <v>0</v>
      </c>
      <c r="P66" s="324">
        <v>0</v>
      </c>
      <c r="Q66" s="324">
        <v>0</v>
      </c>
      <c r="R66" s="324">
        <v>0</v>
      </c>
      <c r="S66" s="330">
        <v>0</v>
      </c>
      <c r="T66" s="330">
        <v>0</v>
      </c>
      <c r="U66" s="325">
        <v>0</v>
      </c>
      <c r="V66" s="324">
        <v>0</v>
      </c>
      <c r="W66" s="324">
        <v>0</v>
      </c>
      <c r="X66" s="324">
        <v>0</v>
      </c>
      <c r="Y66" s="324">
        <v>0</v>
      </c>
      <c r="Z66" s="324">
        <v>0</v>
      </c>
      <c r="AA66" s="324">
        <v>0</v>
      </c>
      <c r="AB66" s="331">
        <v>0</v>
      </c>
      <c r="AC66" s="324">
        <v>0</v>
      </c>
      <c r="AD66" s="324">
        <v>0</v>
      </c>
      <c r="AE66" s="324">
        <v>0</v>
      </c>
      <c r="AF66" s="324">
        <v>0</v>
      </c>
      <c r="AG66" s="324">
        <v>0</v>
      </c>
      <c r="AH66" s="324">
        <v>0</v>
      </c>
      <c r="AI66" s="324">
        <v>0</v>
      </c>
      <c r="AJ66" s="324">
        <v>0</v>
      </c>
      <c r="AK66" s="324">
        <v>0</v>
      </c>
      <c r="AL66" s="324">
        <v>0</v>
      </c>
      <c r="AM66" s="324">
        <v>0</v>
      </c>
      <c r="AN66" s="324">
        <v>0</v>
      </c>
      <c r="AO66" s="324">
        <v>0</v>
      </c>
      <c r="AP66" s="324">
        <v>0</v>
      </c>
      <c r="AQ66" s="324">
        <v>0</v>
      </c>
      <c r="AR66" s="324">
        <v>0</v>
      </c>
      <c r="AS66" s="324">
        <v>0</v>
      </c>
      <c r="AT66" s="324">
        <v>0</v>
      </c>
      <c r="AU66" s="324">
        <v>0</v>
      </c>
      <c r="AV66" s="330">
        <v>0</v>
      </c>
      <c r="AW66" s="330">
        <v>0</v>
      </c>
      <c r="AX66" s="330">
        <v>0</v>
      </c>
      <c r="AY66" s="324">
        <v>0</v>
      </c>
      <c r="AZ66" s="324">
        <v>0</v>
      </c>
      <c r="BA66" s="330">
        <v>0</v>
      </c>
      <c r="BB66" s="330">
        <v>0</v>
      </c>
      <c r="BC66" s="330">
        <v>0</v>
      </c>
      <c r="BD66" s="330">
        <v>0</v>
      </c>
      <c r="BE66" s="324">
        <v>0</v>
      </c>
      <c r="BF66" s="330">
        <v>0</v>
      </c>
      <c r="BG66" s="330">
        <v>0</v>
      </c>
      <c r="BH66" s="330">
        <v>0</v>
      </c>
      <c r="BI66" s="330">
        <v>0</v>
      </c>
      <c r="BJ66" s="330">
        <v>0</v>
      </c>
      <c r="BK66" s="330">
        <v>0</v>
      </c>
      <c r="BL66" s="330">
        <v>0</v>
      </c>
      <c r="BM66" s="330">
        <v>0</v>
      </c>
      <c r="BN66" s="330">
        <v>0</v>
      </c>
      <c r="BO66" s="330">
        <v>0</v>
      </c>
      <c r="BP66" s="330">
        <v>0</v>
      </c>
      <c r="BQ66" s="330">
        <v>0</v>
      </c>
      <c r="BR66" s="330">
        <v>0</v>
      </c>
      <c r="BS66" s="330">
        <v>0</v>
      </c>
      <c r="BT66" s="330">
        <v>0</v>
      </c>
      <c r="BU66" s="330">
        <v>0</v>
      </c>
      <c r="BV66" s="330">
        <v>0</v>
      </c>
      <c r="BW66" s="330">
        <v>0</v>
      </c>
      <c r="BX66" s="330">
        <v>0</v>
      </c>
      <c r="BY66" s="330">
        <v>0</v>
      </c>
      <c r="BZ66" s="330">
        <v>0</v>
      </c>
      <c r="CA66" s="330">
        <v>0</v>
      </c>
      <c r="CB66" s="330">
        <v>0</v>
      </c>
      <c r="CC66" s="330">
        <v>0</v>
      </c>
      <c r="CD66" s="25" t="s">
        <v>248</v>
      </c>
      <c r="CE66" s="28">
        <f t="shared" si="6"/>
        <v>0</v>
      </c>
    </row>
    <row r="67" spans="1:83" ht="15" x14ac:dyDescent="0.2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223680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53868</v>
      </c>
      <c r="Q67" s="28">
        <f t="shared" si="10"/>
        <v>19446</v>
      </c>
      <c r="R67" s="28">
        <f t="shared" si="10"/>
        <v>7296</v>
      </c>
      <c r="S67" s="28">
        <f t="shared" si="10"/>
        <v>3379</v>
      </c>
      <c r="T67" s="28">
        <f t="shared" si="10"/>
        <v>0</v>
      </c>
      <c r="U67" s="28">
        <f t="shared" si="10"/>
        <v>6358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42201</v>
      </c>
      <c r="Z67" s="28">
        <f t="shared" si="10"/>
        <v>0</v>
      </c>
      <c r="AA67" s="28">
        <f t="shared" si="10"/>
        <v>0</v>
      </c>
      <c r="AB67" s="28">
        <f t="shared" si="10"/>
        <v>4137</v>
      </c>
      <c r="AC67" s="28">
        <f t="shared" si="10"/>
        <v>1420</v>
      </c>
      <c r="AD67" s="28">
        <f t="shared" si="10"/>
        <v>0</v>
      </c>
      <c r="AE67" s="28">
        <f t="shared" si="10"/>
        <v>103144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124879</v>
      </c>
      <c r="AK67" s="28">
        <f t="shared" si="11"/>
        <v>81740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66432</v>
      </c>
      <c r="AZ67" s="28">
        <f t="shared" si="11"/>
        <v>19846</v>
      </c>
      <c r="BA67" s="28">
        <f t="shared" si="11"/>
        <v>22259</v>
      </c>
      <c r="BB67" s="28">
        <f t="shared" si="11"/>
        <v>25307</v>
      </c>
      <c r="BC67" s="28">
        <f t="shared" si="11"/>
        <v>0</v>
      </c>
      <c r="BD67" s="28">
        <f t="shared" si="11"/>
        <v>0</v>
      </c>
      <c r="BE67" s="28">
        <f t="shared" si="11"/>
        <v>115736</v>
      </c>
      <c r="BF67" s="28">
        <f t="shared" si="11"/>
        <v>9957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164819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5172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14632</v>
      </c>
      <c r="BW67" s="28">
        <f t="shared" si="12"/>
        <v>0</v>
      </c>
      <c r="BX67" s="28">
        <f t="shared" si="12"/>
        <v>0</v>
      </c>
      <c r="BY67" s="28">
        <f t="shared" si="12"/>
        <v>17473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90677</v>
      </c>
      <c r="CD67" s="25" t="s">
        <v>248</v>
      </c>
      <c r="CE67" s="28">
        <f t="shared" si="6"/>
        <v>1223858</v>
      </c>
    </row>
    <row r="68" spans="1:83" ht="15" x14ac:dyDescent="0.25">
      <c r="A68" s="35" t="s">
        <v>268</v>
      </c>
      <c r="B68" s="28"/>
      <c r="C68" s="322">
        <v>0</v>
      </c>
      <c r="D68" s="322">
        <v>0</v>
      </c>
      <c r="E68" s="322">
        <v>0</v>
      </c>
      <c r="F68" s="322">
        <v>0</v>
      </c>
      <c r="G68" s="322">
        <v>0</v>
      </c>
      <c r="H68" s="322">
        <v>0</v>
      </c>
      <c r="I68" s="322">
        <v>0</v>
      </c>
      <c r="J68" s="322">
        <v>0</v>
      </c>
      <c r="K68" s="322">
        <v>0</v>
      </c>
      <c r="L68" s="322">
        <v>0</v>
      </c>
      <c r="M68" s="322">
        <v>0</v>
      </c>
      <c r="N68" s="322">
        <v>0</v>
      </c>
      <c r="O68" s="322">
        <v>0</v>
      </c>
      <c r="P68" s="324">
        <v>0</v>
      </c>
      <c r="Q68" s="324">
        <v>0</v>
      </c>
      <c r="R68" s="324">
        <v>0</v>
      </c>
      <c r="S68" s="330">
        <v>0</v>
      </c>
      <c r="T68" s="330">
        <v>0</v>
      </c>
      <c r="U68" s="325">
        <v>0</v>
      </c>
      <c r="V68" s="324">
        <v>0</v>
      </c>
      <c r="W68" s="324">
        <v>0</v>
      </c>
      <c r="X68" s="324">
        <v>0</v>
      </c>
      <c r="Y68" s="324">
        <v>0</v>
      </c>
      <c r="Z68" s="324">
        <v>0</v>
      </c>
      <c r="AA68" s="324">
        <v>0</v>
      </c>
      <c r="AB68" s="331">
        <v>0</v>
      </c>
      <c r="AC68" s="324">
        <v>0</v>
      </c>
      <c r="AD68" s="324">
        <v>0</v>
      </c>
      <c r="AE68" s="324">
        <v>0</v>
      </c>
      <c r="AF68" s="324">
        <v>0</v>
      </c>
      <c r="AG68" s="324">
        <v>0</v>
      </c>
      <c r="AH68" s="324">
        <v>0</v>
      </c>
      <c r="AI68" s="324">
        <v>0</v>
      </c>
      <c r="AJ68" s="324">
        <v>0</v>
      </c>
      <c r="AK68" s="324">
        <v>0</v>
      </c>
      <c r="AL68" s="324">
        <v>0</v>
      </c>
      <c r="AM68" s="324">
        <v>0</v>
      </c>
      <c r="AN68" s="324">
        <v>0</v>
      </c>
      <c r="AO68" s="324">
        <v>0</v>
      </c>
      <c r="AP68" s="324">
        <v>0</v>
      </c>
      <c r="AQ68" s="324">
        <v>0</v>
      </c>
      <c r="AR68" s="324">
        <v>0</v>
      </c>
      <c r="AS68" s="324">
        <v>0</v>
      </c>
      <c r="AT68" s="324">
        <v>0</v>
      </c>
      <c r="AU68" s="324">
        <v>0</v>
      </c>
      <c r="AV68" s="330">
        <v>0</v>
      </c>
      <c r="AW68" s="330">
        <v>0</v>
      </c>
      <c r="AX68" s="330">
        <v>0</v>
      </c>
      <c r="AY68" s="324">
        <v>0</v>
      </c>
      <c r="AZ68" s="324">
        <v>0</v>
      </c>
      <c r="BA68" s="330">
        <v>0</v>
      </c>
      <c r="BB68" s="330">
        <v>0</v>
      </c>
      <c r="BC68" s="330">
        <v>0</v>
      </c>
      <c r="BD68" s="330">
        <v>0</v>
      </c>
      <c r="BE68" s="324">
        <v>0</v>
      </c>
      <c r="BF68" s="330">
        <v>0</v>
      </c>
      <c r="BG68" s="330">
        <v>0</v>
      </c>
      <c r="BH68" s="330">
        <v>0</v>
      </c>
      <c r="BI68" s="330">
        <v>0</v>
      </c>
      <c r="BJ68" s="330">
        <v>0</v>
      </c>
      <c r="BK68" s="330">
        <v>0</v>
      </c>
      <c r="BL68" s="330">
        <v>0</v>
      </c>
      <c r="BM68" s="330">
        <v>0</v>
      </c>
      <c r="BN68" s="330">
        <v>0</v>
      </c>
      <c r="BO68" s="330">
        <v>0</v>
      </c>
      <c r="BP68" s="330">
        <v>0</v>
      </c>
      <c r="BQ68" s="330">
        <v>0</v>
      </c>
      <c r="BR68" s="330">
        <v>0</v>
      </c>
      <c r="BS68" s="330">
        <v>0</v>
      </c>
      <c r="BT68" s="330">
        <v>0</v>
      </c>
      <c r="BU68" s="330">
        <v>0</v>
      </c>
      <c r="BV68" s="330">
        <v>0</v>
      </c>
      <c r="BW68" s="330">
        <v>0</v>
      </c>
      <c r="BX68" s="330">
        <v>0</v>
      </c>
      <c r="BY68" s="330">
        <v>0</v>
      </c>
      <c r="BZ68" s="330">
        <v>0</v>
      </c>
      <c r="CA68" s="330">
        <v>0</v>
      </c>
      <c r="CB68" s="330">
        <v>0</v>
      </c>
      <c r="CC68" s="330">
        <v>0</v>
      </c>
      <c r="CD68" s="25" t="s">
        <v>248</v>
      </c>
      <c r="CE68" s="28">
        <f t="shared" si="6"/>
        <v>0</v>
      </c>
    </row>
    <row r="69" spans="1:83" ht="15" x14ac:dyDescent="0.2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0</v>
      </c>
    </row>
    <row r="70" spans="1:83" ht="15" x14ac:dyDescent="0.25">
      <c r="A70" s="29" t="s">
        <v>270</v>
      </c>
      <c r="B70" s="30"/>
      <c r="C70" s="332">
        <v>0</v>
      </c>
      <c r="D70" s="332">
        <v>0</v>
      </c>
      <c r="E70" s="332">
        <v>0</v>
      </c>
      <c r="F70" s="332">
        <v>0</v>
      </c>
      <c r="G70" s="332">
        <v>0</v>
      </c>
      <c r="H70" s="332">
        <v>0</v>
      </c>
      <c r="I70" s="332">
        <v>0</v>
      </c>
      <c r="J70" s="332">
        <v>0</v>
      </c>
      <c r="K70" s="332">
        <v>0</v>
      </c>
      <c r="L70" s="332">
        <v>0</v>
      </c>
      <c r="M70" s="332">
        <v>0</v>
      </c>
      <c r="N70" s="332">
        <v>0</v>
      </c>
      <c r="O70" s="332">
        <v>0</v>
      </c>
      <c r="P70" s="332">
        <v>0</v>
      </c>
      <c r="Q70" s="332">
        <v>0</v>
      </c>
      <c r="R70" s="332">
        <v>0</v>
      </c>
      <c r="S70" s="332">
        <v>0</v>
      </c>
      <c r="T70" s="332">
        <v>0</v>
      </c>
      <c r="U70" s="332">
        <v>0</v>
      </c>
      <c r="V70" s="332">
        <v>0</v>
      </c>
      <c r="W70" s="332">
        <v>0</v>
      </c>
      <c r="X70" s="332">
        <v>0</v>
      </c>
      <c r="Y70" s="332">
        <v>0</v>
      </c>
      <c r="Z70" s="332">
        <v>0</v>
      </c>
      <c r="AA70" s="332">
        <v>0</v>
      </c>
      <c r="AB70" s="332">
        <v>0</v>
      </c>
      <c r="AC70" s="332">
        <v>0</v>
      </c>
      <c r="AD70" s="332">
        <v>0</v>
      </c>
      <c r="AE70" s="332">
        <v>0</v>
      </c>
      <c r="AF70" s="332">
        <v>0</v>
      </c>
      <c r="AG70" s="332">
        <v>0</v>
      </c>
      <c r="AH70" s="332">
        <v>0</v>
      </c>
      <c r="AI70" s="332">
        <v>0</v>
      </c>
      <c r="AJ70" s="332">
        <v>0</v>
      </c>
      <c r="AK70" s="332">
        <v>0</v>
      </c>
      <c r="AL70" s="332">
        <v>0</v>
      </c>
      <c r="AM70" s="332">
        <v>0</v>
      </c>
      <c r="AN70" s="332">
        <v>0</v>
      </c>
      <c r="AO70" s="332">
        <v>0</v>
      </c>
      <c r="AP70" s="332">
        <v>0</v>
      </c>
      <c r="AQ70" s="332">
        <v>0</v>
      </c>
      <c r="AR70" s="332">
        <v>0</v>
      </c>
      <c r="AS70" s="332">
        <v>0</v>
      </c>
      <c r="AT70" s="332">
        <v>0</v>
      </c>
      <c r="AU70" s="332">
        <v>0</v>
      </c>
      <c r="AV70" s="332">
        <v>0</v>
      </c>
      <c r="AW70" s="332">
        <v>0</v>
      </c>
      <c r="AX70" s="332">
        <v>0</v>
      </c>
      <c r="AY70" s="332">
        <v>0</v>
      </c>
      <c r="AZ70" s="332">
        <v>0</v>
      </c>
      <c r="BA70" s="332">
        <v>0</v>
      </c>
      <c r="BB70" s="332">
        <v>0</v>
      </c>
      <c r="BC70" s="332">
        <v>0</v>
      </c>
      <c r="BD70" s="332">
        <v>0</v>
      </c>
      <c r="BE70" s="332">
        <v>0</v>
      </c>
      <c r="BF70" s="332">
        <v>0</v>
      </c>
      <c r="BG70" s="332">
        <v>0</v>
      </c>
      <c r="BH70" s="332">
        <v>0</v>
      </c>
      <c r="BI70" s="332">
        <v>0</v>
      </c>
      <c r="BJ70" s="332">
        <v>0</v>
      </c>
      <c r="BK70" s="332">
        <v>0</v>
      </c>
      <c r="BL70" s="332">
        <v>0</v>
      </c>
      <c r="BM70" s="332">
        <v>0</v>
      </c>
      <c r="BN70" s="332">
        <v>0</v>
      </c>
      <c r="BO70" s="332">
        <v>0</v>
      </c>
      <c r="BP70" s="332">
        <v>0</v>
      </c>
      <c r="BQ70" s="332">
        <v>0</v>
      </c>
      <c r="BR70" s="332">
        <v>0</v>
      </c>
      <c r="BS70" s="332">
        <v>0</v>
      </c>
      <c r="BT70" s="332">
        <v>0</v>
      </c>
      <c r="BU70" s="332">
        <v>0</v>
      </c>
      <c r="BV70" s="332">
        <v>0</v>
      </c>
      <c r="BW70" s="332">
        <v>0</v>
      </c>
      <c r="BX70" s="332">
        <v>0</v>
      </c>
      <c r="BY70" s="332">
        <v>0</v>
      </c>
      <c r="BZ70" s="332">
        <v>0</v>
      </c>
      <c r="CA70" s="332">
        <v>0</v>
      </c>
      <c r="CB70" s="332">
        <v>0</v>
      </c>
      <c r="CC70" s="332">
        <v>0</v>
      </c>
      <c r="CD70" s="332">
        <v>0</v>
      </c>
      <c r="CE70" s="28">
        <f t="shared" ref="CE70:CE85" si="16">SUM(C70:CD70)</f>
        <v>0</v>
      </c>
    </row>
    <row r="71" spans="1:83" ht="15" x14ac:dyDescent="0.25">
      <c r="A71" s="29" t="s">
        <v>271</v>
      </c>
      <c r="B71" s="30"/>
      <c r="C71" s="332">
        <v>0</v>
      </c>
      <c r="D71" s="332">
        <v>0</v>
      </c>
      <c r="E71" s="332">
        <v>0</v>
      </c>
      <c r="F71" s="332">
        <v>0</v>
      </c>
      <c r="G71" s="332">
        <v>0</v>
      </c>
      <c r="H71" s="332">
        <v>0</v>
      </c>
      <c r="I71" s="332">
        <v>0</v>
      </c>
      <c r="J71" s="332">
        <v>0</v>
      </c>
      <c r="K71" s="332">
        <v>0</v>
      </c>
      <c r="L71" s="332">
        <v>0</v>
      </c>
      <c r="M71" s="332">
        <v>0</v>
      </c>
      <c r="N71" s="332">
        <v>0</v>
      </c>
      <c r="O71" s="332">
        <v>0</v>
      </c>
      <c r="P71" s="332">
        <v>0</v>
      </c>
      <c r="Q71" s="332">
        <v>0</v>
      </c>
      <c r="R71" s="332">
        <v>0</v>
      </c>
      <c r="S71" s="332">
        <v>0</v>
      </c>
      <c r="T71" s="332">
        <v>0</v>
      </c>
      <c r="U71" s="332">
        <v>0</v>
      </c>
      <c r="V71" s="332">
        <v>0</v>
      </c>
      <c r="W71" s="332">
        <v>0</v>
      </c>
      <c r="X71" s="332">
        <v>0</v>
      </c>
      <c r="Y71" s="332">
        <v>0</v>
      </c>
      <c r="Z71" s="332">
        <v>0</v>
      </c>
      <c r="AA71" s="332">
        <v>0</v>
      </c>
      <c r="AB71" s="332">
        <v>0</v>
      </c>
      <c r="AC71" s="332">
        <v>0</v>
      </c>
      <c r="AD71" s="332">
        <v>0</v>
      </c>
      <c r="AE71" s="332">
        <v>0</v>
      </c>
      <c r="AF71" s="332">
        <v>0</v>
      </c>
      <c r="AG71" s="332">
        <v>0</v>
      </c>
      <c r="AH71" s="332">
        <v>0</v>
      </c>
      <c r="AI71" s="332">
        <v>0</v>
      </c>
      <c r="AJ71" s="332">
        <v>0</v>
      </c>
      <c r="AK71" s="332">
        <v>0</v>
      </c>
      <c r="AL71" s="332">
        <v>0</v>
      </c>
      <c r="AM71" s="332">
        <v>0</v>
      </c>
      <c r="AN71" s="332">
        <v>0</v>
      </c>
      <c r="AO71" s="332">
        <v>0</v>
      </c>
      <c r="AP71" s="332">
        <v>0</v>
      </c>
      <c r="AQ71" s="332">
        <v>0</v>
      </c>
      <c r="AR71" s="332">
        <v>0</v>
      </c>
      <c r="AS71" s="332">
        <v>0</v>
      </c>
      <c r="AT71" s="332">
        <v>0</v>
      </c>
      <c r="AU71" s="332">
        <v>0</v>
      </c>
      <c r="AV71" s="332">
        <v>0</v>
      </c>
      <c r="AW71" s="332">
        <v>0</v>
      </c>
      <c r="AX71" s="332">
        <v>0</v>
      </c>
      <c r="AY71" s="332">
        <v>0</v>
      </c>
      <c r="AZ71" s="332">
        <v>0</v>
      </c>
      <c r="BA71" s="332">
        <v>0</v>
      </c>
      <c r="BB71" s="332">
        <v>0</v>
      </c>
      <c r="BC71" s="332">
        <v>0</v>
      </c>
      <c r="BD71" s="332">
        <v>0</v>
      </c>
      <c r="BE71" s="332">
        <v>0</v>
      </c>
      <c r="BF71" s="332">
        <v>0</v>
      </c>
      <c r="BG71" s="332">
        <v>0</v>
      </c>
      <c r="BH71" s="332">
        <v>0</v>
      </c>
      <c r="BI71" s="332">
        <v>0</v>
      </c>
      <c r="BJ71" s="332">
        <v>0</v>
      </c>
      <c r="BK71" s="332">
        <v>0</v>
      </c>
      <c r="BL71" s="332">
        <v>0</v>
      </c>
      <c r="BM71" s="332">
        <v>0</v>
      </c>
      <c r="BN71" s="332">
        <v>0</v>
      </c>
      <c r="BO71" s="332">
        <v>0</v>
      </c>
      <c r="BP71" s="332">
        <v>0</v>
      </c>
      <c r="BQ71" s="332">
        <v>0</v>
      </c>
      <c r="BR71" s="332">
        <v>0</v>
      </c>
      <c r="BS71" s="332">
        <v>0</v>
      </c>
      <c r="BT71" s="332">
        <v>0</v>
      </c>
      <c r="BU71" s="332">
        <v>0</v>
      </c>
      <c r="BV71" s="332">
        <v>0</v>
      </c>
      <c r="BW71" s="332">
        <v>0</v>
      </c>
      <c r="BX71" s="332">
        <v>0</v>
      </c>
      <c r="BY71" s="332">
        <v>0</v>
      </c>
      <c r="BZ71" s="332">
        <v>0</v>
      </c>
      <c r="CA71" s="332">
        <v>0</v>
      </c>
      <c r="CB71" s="332">
        <v>0</v>
      </c>
      <c r="CC71" s="332">
        <v>0</v>
      </c>
      <c r="CD71" s="332">
        <v>0</v>
      </c>
      <c r="CE71" s="28">
        <f t="shared" si="16"/>
        <v>0</v>
      </c>
    </row>
    <row r="72" spans="1:83" ht="15" x14ac:dyDescent="0.25">
      <c r="A72" s="29" t="s">
        <v>272</v>
      </c>
      <c r="B72" s="30"/>
      <c r="C72" s="332">
        <v>0</v>
      </c>
      <c r="D72" s="332">
        <v>0</v>
      </c>
      <c r="E72" s="332">
        <v>0</v>
      </c>
      <c r="F72" s="332">
        <v>0</v>
      </c>
      <c r="G72" s="332">
        <v>0</v>
      </c>
      <c r="H72" s="332">
        <v>0</v>
      </c>
      <c r="I72" s="332">
        <v>0</v>
      </c>
      <c r="J72" s="332">
        <v>0</v>
      </c>
      <c r="K72" s="332">
        <v>0</v>
      </c>
      <c r="L72" s="332">
        <v>0</v>
      </c>
      <c r="M72" s="332">
        <v>0</v>
      </c>
      <c r="N72" s="332">
        <v>0</v>
      </c>
      <c r="O72" s="332">
        <v>0</v>
      </c>
      <c r="P72" s="332">
        <v>0</v>
      </c>
      <c r="Q72" s="332">
        <v>0</v>
      </c>
      <c r="R72" s="332">
        <v>0</v>
      </c>
      <c r="S72" s="332">
        <v>0</v>
      </c>
      <c r="T72" s="332">
        <v>0</v>
      </c>
      <c r="U72" s="332">
        <v>0</v>
      </c>
      <c r="V72" s="332">
        <v>0</v>
      </c>
      <c r="W72" s="332">
        <v>0</v>
      </c>
      <c r="X72" s="332">
        <v>0</v>
      </c>
      <c r="Y72" s="332">
        <v>0</v>
      </c>
      <c r="Z72" s="332">
        <v>0</v>
      </c>
      <c r="AA72" s="332">
        <v>0</v>
      </c>
      <c r="AB72" s="332">
        <v>0</v>
      </c>
      <c r="AC72" s="332">
        <v>0</v>
      </c>
      <c r="AD72" s="332">
        <v>0</v>
      </c>
      <c r="AE72" s="332">
        <v>0</v>
      </c>
      <c r="AF72" s="332">
        <v>0</v>
      </c>
      <c r="AG72" s="332">
        <v>0</v>
      </c>
      <c r="AH72" s="332">
        <v>0</v>
      </c>
      <c r="AI72" s="332">
        <v>0</v>
      </c>
      <c r="AJ72" s="332">
        <v>0</v>
      </c>
      <c r="AK72" s="332">
        <v>0</v>
      </c>
      <c r="AL72" s="332">
        <v>0</v>
      </c>
      <c r="AM72" s="332">
        <v>0</v>
      </c>
      <c r="AN72" s="332">
        <v>0</v>
      </c>
      <c r="AO72" s="332">
        <v>0</v>
      </c>
      <c r="AP72" s="332">
        <v>0</v>
      </c>
      <c r="AQ72" s="332">
        <v>0</v>
      </c>
      <c r="AR72" s="332">
        <v>0</v>
      </c>
      <c r="AS72" s="332">
        <v>0</v>
      </c>
      <c r="AT72" s="332">
        <v>0</v>
      </c>
      <c r="AU72" s="332">
        <v>0</v>
      </c>
      <c r="AV72" s="332">
        <v>0</v>
      </c>
      <c r="AW72" s="332">
        <v>0</v>
      </c>
      <c r="AX72" s="332">
        <v>0</v>
      </c>
      <c r="AY72" s="332">
        <v>0</v>
      </c>
      <c r="AZ72" s="332">
        <v>0</v>
      </c>
      <c r="BA72" s="332">
        <v>0</v>
      </c>
      <c r="BB72" s="332">
        <v>0</v>
      </c>
      <c r="BC72" s="332">
        <v>0</v>
      </c>
      <c r="BD72" s="332">
        <v>0</v>
      </c>
      <c r="BE72" s="332">
        <v>0</v>
      </c>
      <c r="BF72" s="332">
        <v>0</v>
      </c>
      <c r="BG72" s="332">
        <v>0</v>
      </c>
      <c r="BH72" s="332">
        <v>0</v>
      </c>
      <c r="BI72" s="332">
        <v>0</v>
      </c>
      <c r="BJ72" s="332">
        <v>0</v>
      </c>
      <c r="BK72" s="332">
        <v>0</v>
      </c>
      <c r="BL72" s="332">
        <v>0</v>
      </c>
      <c r="BM72" s="332">
        <v>0</v>
      </c>
      <c r="BN72" s="332">
        <v>0</v>
      </c>
      <c r="BO72" s="332">
        <v>0</v>
      </c>
      <c r="BP72" s="332">
        <v>0</v>
      </c>
      <c r="BQ72" s="332">
        <v>0</v>
      </c>
      <c r="BR72" s="332">
        <v>0</v>
      </c>
      <c r="BS72" s="332">
        <v>0</v>
      </c>
      <c r="BT72" s="332">
        <v>0</v>
      </c>
      <c r="BU72" s="332">
        <v>0</v>
      </c>
      <c r="BV72" s="332">
        <v>0</v>
      </c>
      <c r="BW72" s="332">
        <v>0</v>
      </c>
      <c r="BX72" s="332">
        <v>0</v>
      </c>
      <c r="BY72" s="332">
        <v>0</v>
      </c>
      <c r="BZ72" s="332">
        <v>0</v>
      </c>
      <c r="CA72" s="332">
        <v>0</v>
      </c>
      <c r="CB72" s="332">
        <v>0</v>
      </c>
      <c r="CC72" s="332">
        <v>0</v>
      </c>
      <c r="CD72" s="332">
        <v>0</v>
      </c>
      <c r="CE72" s="28">
        <f t="shared" si="16"/>
        <v>0</v>
      </c>
    </row>
    <row r="73" spans="1:83" ht="15" x14ac:dyDescent="0.25">
      <c r="A73" s="29" t="s">
        <v>273</v>
      </c>
      <c r="B73" s="30"/>
      <c r="C73" s="332">
        <v>0</v>
      </c>
      <c r="D73" s="332">
        <v>0</v>
      </c>
      <c r="E73" s="332">
        <v>0</v>
      </c>
      <c r="F73" s="332">
        <v>0</v>
      </c>
      <c r="G73" s="332">
        <v>0</v>
      </c>
      <c r="H73" s="332">
        <v>0</v>
      </c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332">
        <v>0</v>
      </c>
      <c r="O73" s="332">
        <v>0</v>
      </c>
      <c r="P73" s="332">
        <v>0</v>
      </c>
      <c r="Q73" s="332">
        <v>0</v>
      </c>
      <c r="R73" s="332">
        <v>0</v>
      </c>
      <c r="S73" s="332">
        <v>0</v>
      </c>
      <c r="T73" s="332">
        <v>0</v>
      </c>
      <c r="U73" s="332">
        <v>0</v>
      </c>
      <c r="V73" s="332">
        <v>0</v>
      </c>
      <c r="W73" s="332">
        <v>0</v>
      </c>
      <c r="X73" s="332">
        <v>0</v>
      </c>
      <c r="Y73" s="332">
        <v>0</v>
      </c>
      <c r="Z73" s="332">
        <v>0</v>
      </c>
      <c r="AA73" s="332">
        <v>0</v>
      </c>
      <c r="AB73" s="332">
        <v>0</v>
      </c>
      <c r="AC73" s="332">
        <v>0</v>
      </c>
      <c r="AD73" s="332">
        <v>0</v>
      </c>
      <c r="AE73" s="332">
        <v>0</v>
      </c>
      <c r="AF73" s="332">
        <v>0</v>
      </c>
      <c r="AG73" s="332">
        <v>0</v>
      </c>
      <c r="AH73" s="332">
        <v>0</v>
      </c>
      <c r="AI73" s="332">
        <v>0</v>
      </c>
      <c r="AJ73" s="332">
        <v>0</v>
      </c>
      <c r="AK73" s="332">
        <v>0</v>
      </c>
      <c r="AL73" s="332">
        <v>0</v>
      </c>
      <c r="AM73" s="332">
        <v>0</v>
      </c>
      <c r="AN73" s="332">
        <v>0</v>
      </c>
      <c r="AO73" s="332">
        <v>0</v>
      </c>
      <c r="AP73" s="332">
        <v>0</v>
      </c>
      <c r="AQ73" s="332">
        <v>0</v>
      </c>
      <c r="AR73" s="332">
        <v>0</v>
      </c>
      <c r="AS73" s="332">
        <v>0</v>
      </c>
      <c r="AT73" s="332">
        <v>0</v>
      </c>
      <c r="AU73" s="332">
        <v>0</v>
      </c>
      <c r="AV73" s="332">
        <v>0</v>
      </c>
      <c r="AW73" s="332">
        <v>0</v>
      </c>
      <c r="AX73" s="332">
        <v>0</v>
      </c>
      <c r="AY73" s="332">
        <v>0</v>
      </c>
      <c r="AZ73" s="332">
        <v>0</v>
      </c>
      <c r="BA73" s="332">
        <v>0</v>
      </c>
      <c r="BB73" s="332">
        <v>0</v>
      </c>
      <c r="BC73" s="332">
        <v>0</v>
      </c>
      <c r="BD73" s="332">
        <v>0</v>
      </c>
      <c r="BE73" s="332">
        <v>0</v>
      </c>
      <c r="BF73" s="332">
        <v>0</v>
      </c>
      <c r="BG73" s="332">
        <v>0</v>
      </c>
      <c r="BH73" s="332">
        <v>0</v>
      </c>
      <c r="BI73" s="332">
        <v>0</v>
      </c>
      <c r="BJ73" s="332">
        <v>0</v>
      </c>
      <c r="BK73" s="332">
        <v>0</v>
      </c>
      <c r="BL73" s="332">
        <v>0</v>
      </c>
      <c r="BM73" s="332">
        <v>0</v>
      </c>
      <c r="BN73" s="332">
        <v>0</v>
      </c>
      <c r="BO73" s="332">
        <v>0</v>
      </c>
      <c r="BP73" s="332">
        <v>0</v>
      </c>
      <c r="BQ73" s="332">
        <v>0</v>
      </c>
      <c r="BR73" s="332">
        <v>0</v>
      </c>
      <c r="BS73" s="332">
        <v>0</v>
      </c>
      <c r="BT73" s="332">
        <v>0</v>
      </c>
      <c r="BU73" s="332">
        <v>0</v>
      </c>
      <c r="BV73" s="332">
        <v>0</v>
      </c>
      <c r="BW73" s="332">
        <v>0</v>
      </c>
      <c r="BX73" s="332">
        <v>0</v>
      </c>
      <c r="BY73" s="332">
        <v>0</v>
      </c>
      <c r="BZ73" s="332">
        <v>0</v>
      </c>
      <c r="CA73" s="332">
        <v>0</v>
      </c>
      <c r="CB73" s="332">
        <v>0</v>
      </c>
      <c r="CC73" s="332">
        <v>0</v>
      </c>
      <c r="CD73" s="332">
        <v>0</v>
      </c>
      <c r="CE73" s="28">
        <f t="shared" si="16"/>
        <v>0</v>
      </c>
    </row>
    <row r="74" spans="1:83" ht="15" x14ac:dyDescent="0.25">
      <c r="A74" s="29" t="s">
        <v>274</v>
      </c>
      <c r="B74" s="30"/>
      <c r="C74" s="332">
        <v>0</v>
      </c>
      <c r="D74" s="332">
        <v>0</v>
      </c>
      <c r="E74" s="332">
        <v>0</v>
      </c>
      <c r="F74" s="332">
        <v>0</v>
      </c>
      <c r="G74" s="332">
        <v>0</v>
      </c>
      <c r="H74" s="332">
        <v>0</v>
      </c>
      <c r="I74" s="332">
        <v>0</v>
      </c>
      <c r="J74" s="332">
        <v>0</v>
      </c>
      <c r="K74" s="332">
        <v>0</v>
      </c>
      <c r="L74" s="332">
        <v>0</v>
      </c>
      <c r="M74" s="332">
        <v>0</v>
      </c>
      <c r="N74" s="332">
        <v>0</v>
      </c>
      <c r="O74" s="332">
        <v>0</v>
      </c>
      <c r="P74" s="332">
        <v>0</v>
      </c>
      <c r="Q74" s="332">
        <v>0</v>
      </c>
      <c r="R74" s="332">
        <v>0</v>
      </c>
      <c r="S74" s="332">
        <v>0</v>
      </c>
      <c r="T74" s="332">
        <v>0</v>
      </c>
      <c r="U74" s="332">
        <v>0</v>
      </c>
      <c r="V74" s="332">
        <v>0</v>
      </c>
      <c r="W74" s="332">
        <v>0</v>
      </c>
      <c r="X74" s="332">
        <v>0</v>
      </c>
      <c r="Y74" s="332">
        <v>0</v>
      </c>
      <c r="Z74" s="332">
        <v>0</v>
      </c>
      <c r="AA74" s="332">
        <v>0</v>
      </c>
      <c r="AB74" s="332">
        <v>0</v>
      </c>
      <c r="AC74" s="332">
        <v>0</v>
      </c>
      <c r="AD74" s="332">
        <v>0</v>
      </c>
      <c r="AE74" s="332">
        <v>0</v>
      </c>
      <c r="AF74" s="332">
        <v>0</v>
      </c>
      <c r="AG74" s="332">
        <v>0</v>
      </c>
      <c r="AH74" s="332">
        <v>0</v>
      </c>
      <c r="AI74" s="332">
        <v>0</v>
      </c>
      <c r="AJ74" s="332">
        <v>0</v>
      </c>
      <c r="AK74" s="332">
        <v>0</v>
      </c>
      <c r="AL74" s="332">
        <v>0</v>
      </c>
      <c r="AM74" s="332">
        <v>0</v>
      </c>
      <c r="AN74" s="332">
        <v>0</v>
      </c>
      <c r="AO74" s="332">
        <v>0</v>
      </c>
      <c r="AP74" s="332">
        <v>0</v>
      </c>
      <c r="AQ74" s="332">
        <v>0</v>
      </c>
      <c r="AR74" s="332">
        <v>0</v>
      </c>
      <c r="AS74" s="332">
        <v>0</v>
      </c>
      <c r="AT74" s="332">
        <v>0</v>
      </c>
      <c r="AU74" s="332">
        <v>0</v>
      </c>
      <c r="AV74" s="332">
        <v>0</v>
      </c>
      <c r="AW74" s="332">
        <v>0</v>
      </c>
      <c r="AX74" s="332">
        <v>0</v>
      </c>
      <c r="AY74" s="332">
        <v>0</v>
      </c>
      <c r="AZ74" s="332">
        <v>0</v>
      </c>
      <c r="BA74" s="332">
        <v>0</v>
      </c>
      <c r="BB74" s="332">
        <v>0</v>
      </c>
      <c r="BC74" s="332">
        <v>0</v>
      </c>
      <c r="BD74" s="332">
        <v>0</v>
      </c>
      <c r="BE74" s="332">
        <v>0</v>
      </c>
      <c r="BF74" s="332">
        <v>0</v>
      </c>
      <c r="BG74" s="332">
        <v>0</v>
      </c>
      <c r="BH74" s="332">
        <v>0</v>
      </c>
      <c r="BI74" s="332">
        <v>0</v>
      </c>
      <c r="BJ74" s="332">
        <v>0</v>
      </c>
      <c r="BK74" s="332">
        <v>0</v>
      </c>
      <c r="BL74" s="332">
        <v>0</v>
      </c>
      <c r="BM74" s="332">
        <v>0</v>
      </c>
      <c r="BN74" s="332">
        <v>0</v>
      </c>
      <c r="BO74" s="332">
        <v>0</v>
      </c>
      <c r="BP74" s="332">
        <v>0</v>
      </c>
      <c r="BQ74" s="332">
        <v>0</v>
      </c>
      <c r="BR74" s="332">
        <v>0</v>
      </c>
      <c r="BS74" s="332">
        <v>0</v>
      </c>
      <c r="BT74" s="332">
        <v>0</v>
      </c>
      <c r="BU74" s="332">
        <v>0</v>
      </c>
      <c r="BV74" s="332">
        <v>0</v>
      </c>
      <c r="BW74" s="332">
        <v>0</v>
      </c>
      <c r="BX74" s="332">
        <v>0</v>
      </c>
      <c r="BY74" s="332">
        <v>0</v>
      </c>
      <c r="BZ74" s="332">
        <v>0</v>
      </c>
      <c r="CA74" s="332">
        <v>0</v>
      </c>
      <c r="CB74" s="332">
        <v>0</v>
      </c>
      <c r="CC74" s="332">
        <v>0</v>
      </c>
      <c r="CD74" s="332">
        <v>0</v>
      </c>
      <c r="CE74" s="28">
        <f t="shared" si="16"/>
        <v>0</v>
      </c>
    </row>
    <row r="75" spans="1:83" ht="15" x14ac:dyDescent="0.25">
      <c r="A75" s="29" t="s">
        <v>275</v>
      </c>
      <c r="B75" s="30"/>
      <c r="C75" s="332">
        <v>0</v>
      </c>
      <c r="D75" s="332">
        <v>0</v>
      </c>
      <c r="E75" s="332">
        <v>0</v>
      </c>
      <c r="F75" s="332">
        <v>0</v>
      </c>
      <c r="G75" s="332">
        <v>0</v>
      </c>
      <c r="H75" s="332">
        <v>0</v>
      </c>
      <c r="I75" s="332">
        <v>0</v>
      </c>
      <c r="J75" s="332">
        <v>0</v>
      </c>
      <c r="K75" s="332">
        <v>0</v>
      </c>
      <c r="L75" s="332">
        <v>0</v>
      </c>
      <c r="M75" s="332">
        <v>0</v>
      </c>
      <c r="N75" s="332">
        <v>0</v>
      </c>
      <c r="O75" s="332">
        <v>0</v>
      </c>
      <c r="P75" s="332">
        <v>0</v>
      </c>
      <c r="Q75" s="332">
        <v>0</v>
      </c>
      <c r="R75" s="332">
        <v>0</v>
      </c>
      <c r="S75" s="332">
        <v>0</v>
      </c>
      <c r="T75" s="332">
        <v>0</v>
      </c>
      <c r="U75" s="332">
        <v>0</v>
      </c>
      <c r="V75" s="332">
        <v>0</v>
      </c>
      <c r="W75" s="332">
        <v>0</v>
      </c>
      <c r="X75" s="332">
        <v>0</v>
      </c>
      <c r="Y75" s="332">
        <v>0</v>
      </c>
      <c r="Z75" s="332">
        <v>0</v>
      </c>
      <c r="AA75" s="332">
        <v>0</v>
      </c>
      <c r="AB75" s="332">
        <v>0</v>
      </c>
      <c r="AC75" s="332">
        <v>0</v>
      </c>
      <c r="AD75" s="332">
        <v>0</v>
      </c>
      <c r="AE75" s="332">
        <v>0</v>
      </c>
      <c r="AF75" s="332">
        <v>0</v>
      </c>
      <c r="AG75" s="332">
        <v>0</v>
      </c>
      <c r="AH75" s="332">
        <v>0</v>
      </c>
      <c r="AI75" s="332">
        <v>0</v>
      </c>
      <c r="AJ75" s="332">
        <v>0</v>
      </c>
      <c r="AK75" s="332">
        <v>0</v>
      </c>
      <c r="AL75" s="332">
        <v>0</v>
      </c>
      <c r="AM75" s="332">
        <v>0</v>
      </c>
      <c r="AN75" s="332">
        <v>0</v>
      </c>
      <c r="AO75" s="332">
        <v>0</v>
      </c>
      <c r="AP75" s="332">
        <v>0</v>
      </c>
      <c r="AQ75" s="332">
        <v>0</v>
      </c>
      <c r="AR75" s="332">
        <v>0</v>
      </c>
      <c r="AS75" s="332">
        <v>0</v>
      </c>
      <c r="AT75" s="332">
        <v>0</v>
      </c>
      <c r="AU75" s="332">
        <v>0</v>
      </c>
      <c r="AV75" s="332">
        <v>0</v>
      </c>
      <c r="AW75" s="332">
        <v>0</v>
      </c>
      <c r="AX75" s="332">
        <v>0</v>
      </c>
      <c r="AY75" s="332">
        <v>0</v>
      </c>
      <c r="AZ75" s="332">
        <v>0</v>
      </c>
      <c r="BA75" s="332">
        <v>0</v>
      </c>
      <c r="BB75" s="332">
        <v>0</v>
      </c>
      <c r="BC75" s="332">
        <v>0</v>
      </c>
      <c r="BD75" s="332">
        <v>0</v>
      </c>
      <c r="BE75" s="332">
        <v>0</v>
      </c>
      <c r="BF75" s="332">
        <v>0</v>
      </c>
      <c r="BG75" s="332">
        <v>0</v>
      </c>
      <c r="BH75" s="332">
        <v>0</v>
      </c>
      <c r="BI75" s="332">
        <v>0</v>
      </c>
      <c r="BJ75" s="332">
        <v>0</v>
      </c>
      <c r="BK75" s="332">
        <v>0</v>
      </c>
      <c r="BL75" s="332">
        <v>0</v>
      </c>
      <c r="BM75" s="332">
        <v>0</v>
      </c>
      <c r="BN75" s="332">
        <v>0</v>
      </c>
      <c r="BO75" s="332">
        <v>0</v>
      </c>
      <c r="BP75" s="332">
        <v>0</v>
      </c>
      <c r="BQ75" s="332">
        <v>0</v>
      </c>
      <c r="BR75" s="332">
        <v>0</v>
      </c>
      <c r="BS75" s="332">
        <v>0</v>
      </c>
      <c r="BT75" s="332">
        <v>0</v>
      </c>
      <c r="BU75" s="332">
        <v>0</v>
      </c>
      <c r="BV75" s="332">
        <v>0</v>
      </c>
      <c r="BW75" s="332">
        <v>0</v>
      </c>
      <c r="BX75" s="332">
        <v>0</v>
      </c>
      <c r="BY75" s="332">
        <v>0</v>
      </c>
      <c r="BZ75" s="332">
        <v>0</v>
      </c>
      <c r="CA75" s="332">
        <v>0</v>
      </c>
      <c r="CB75" s="332">
        <v>0</v>
      </c>
      <c r="CC75" s="332">
        <v>0</v>
      </c>
      <c r="CD75" s="332">
        <v>0</v>
      </c>
      <c r="CE75" s="28">
        <f t="shared" si="16"/>
        <v>0</v>
      </c>
    </row>
    <row r="76" spans="1:83" ht="15" x14ac:dyDescent="0.25">
      <c r="A76" s="29" t="s">
        <v>276</v>
      </c>
      <c r="B76" s="214"/>
      <c r="C76" s="332">
        <v>0</v>
      </c>
      <c r="D76" s="332">
        <v>0</v>
      </c>
      <c r="E76" s="332">
        <v>0</v>
      </c>
      <c r="F76" s="332">
        <v>0</v>
      </c>
      <c r="G76" s="332">
        <v>0</v>
      </c>
      <c r="H76" s="332">
        <v>0</v>
      </c>
      <c r="I76" s="332">
        <v>0</v>
      </c>
      <c r="J76" s="332">
        <v>0</v>
      </c>
      <c r="K76" s="332">
        <v>0</v>
      </c>
      <c r="L76" s="332">
        <v>0</v>
      </c>
      <c r="M76" s="332">
        <v>0</v>
      </c>
      <c r="N76" s="332">
        <v>0</v>
      </c>
      <c r="O76" s="332">
        <v>0</v>
      </c>
      <c r="P76" s="332">
        <v>0</v>
      </c>
      <c r="Q76" s="332">
        <v>0</v>
      </c>
      <c r="R76" s="332">
        <v>0</v>
      </c>
      <c r="S76" s="332">
        <v>0</v>
      </c>
      <c r="T76" s="332">
        <v>0</v>
      </c>
      <c r="U76" s="332">
        <v>0</v>
      </c>
      <c r="V76" s="332">
        <v>0</v>
      </c>
      <c r="W76" s="332">
        <v>0</v>
      </c>
      <c r="X76" s="332">
        <v>0</v>
      </c>
      <c r="Y76" s="332">
        <v>0</v>
      </c>
      <c r="Z76" s="332">
        <v>0</v>
      </c>
      <c r="AA76" s="332">
        <v>0</v>
      </c>
      <c r="AB76" s="332">
        <v>0</v>
      </c>
      <c r="AC76" s="332">
        <v>0</v>
      </c>
      <c r="AD76" s="332">
        <v>0</v>
      </c>
      <c r="AE76" s="332">
        <v>0</v>
      </c>
      <c r="AF76" s="332">
        <v>0</v>
      </c>
      <c r="AG76" s="332">
        <v>0</v>
      </c>
      <c r="AH76" s="332">
        <v>0</v>
      </c>
      <c r="AI76" s="332">
        <v>0</v>
      </c>
      <c r="AJ76" s="332">
        <v>0</v>
      </c>
      <c r="AK76" s="332">
        <v>0</v>
      </c>
      <c r="AL76" s="332">
        <v>0</v>
      </c>
      <c r="AM76" s="332">
        <v>0</v>
      </c>
      <c r="AN76" s="332">
        <v>0</v>
      </c>
      <c r="AO76" s="332">
        <v>0</v>
      </c>
      <c r="AP76" s="332">
        <v>0</v>
      </c>
      <c r="AQ76" s="332">
        <v>0</v>
      </c>
      <c r="AR76" s="332">
        <v>0</v>
      </c>
      <c r="AS76" s="332">
        <v>0</v>
      </c>
      <c r="AT76" s="332">
        <v>0</v>
      </c>
      <c r="AU76" s="332">
        <v>0</v>
      </c>
      <c r="AV76" s="332">
        <v>0</v>
      </c>
      <c r="AW76" s="332">
        <v>0</v>
      </c>
      <c r="AX76" s="332">
        <v>0</v>
      </c>
      <c r="AY76" s="332">
        <v>0</v>
      </c>
      <c r="AZ76" s="332">
        <v>0</v>
      </c>
      <c r="BA76" s="332">
        <v>0</v>
      </c>
      <c r="BB76" s="332">
        <v>0</v>
      </c>
      <c r="BC76" s="332">
        <v>0</v>
      </c>
      <c r="BD76" s="332">
        <v>0</v>
      </c>
      <c r="BE76" s="332">
        <v>0</v>
      </c>
      <c r="BF76" s="332">
        <v>0</v>
      </c>
      <c r="BG76" s="332">
        <v>0</v>
      </c>
      <c r="BH76" s="332">
        <v>0</v>
      </c>
      <c r="BI76" s="332">
        <v>0</v>
      </c>
      <c r="BJ76" s="332">
        <v>0</v>
      </c>
      <c r="BK76" s="332">
        <v>0</v>
      </c>
      <c r="BL76" s="332">
        <v>0</v>
      </c>
      <c r="BM76" s="332">
        <v>0</v>
      </c>
      <c r="BN76" s="332">
        <v>0</v>
      </c>
      <c r="BO76" s="332">
        <v>0</v>
      </c>
      <c r="BP76" s="332">
        <v>0</v>
      </c>
      <c r="BQ76" s="332">
        <v>0</v>
      </c>
      <c r="BR76" s="332">
        <v>0</v>
      </c>
      <c r="BS76" s="332">
        <v>0</v>
      </c>
      <c r="BT76" s="332">
        <v>0</v>
      </c>
      <c r="BU76" s="332">
        <v>0</v>
      </c>
      <c r="BV76" s="332">
        <v>0</v>
      </c>
      <c r="BW76" s="332">
        <v>0</v>
      </c>
      <c r="BX76" s="332">
        <v>0</v>
      </c>
      <c r="BY76" s="332">
        <v>0</v>
      </c>
      <c r="BZ76" s="332">
        <v>0</v>
      </c>
      <c r="CA76" s="332">
        <v>0</v>
      </c>
      <c r="CB76" s="332">
        <v>0</v>
      </c>
      <c r="CC76" s="332">
        <v>0</v>
      </c>
      <c r="CD76" s="332">
        <v>0</v>
      </c>
      <c r="CE76" s="28">
        <f t="shared" si="16"/>
        <v>0</v>
      </c>
    </row>
    <row r="77" spans="1:83" ht="15" x14ac:dyDescent="0.25">
      <c r="A77" s="29" t="s">
        <v>277</v>
      </c>
      <c r="B77" s="30"/>
      <c r="C77" s="332">
        <v>0</v>
      </c>
      <c r="D77" s="332">
        <v>0</v>
      </c>
      <c r="E77" s="332">
        <v>0</v>
      </c>
      <c r="F77" s="332">
        <v>0</v>
      </c>
      <c r="G77" s="332">
        <v>0</v>
      </c>
      <c r="H77" s="332">
        <v>0</v>
      </c>
      <c r="I77" s="332">
        <v>0</v>
      </c>
      <c r="J77" s="332">
        <v>0</v>
      </c>
      <c r="K77" s="332">
        <v>0</v>
      </c>
      <c r="L77" s="332">
        <v>0</v>
      </c>
      <c r="M77" s="332">
        <v>0</v>
      </c>
      <c r="N77" s="332">
        <v>0</v>
      </c>
      <c r="O77" s="332">
        <v>0</v>
      </c>
      <c r="P77" s="332">
        <v>0</v>
      </c>
      <c r="Q77" s="332">
        <v>0</v>
      </c>
      <c r="R77" s="332">
        <v>0</v>
      </c>
      <c r="S77" s="332">
        <v>0</v>
      </c>
      <c r="T77" s="332">
        <v>0</v>
      </c>
      <c r="U77" s="332">
        <v>0</v>
      </c>
      <c r="V77" s="332">
        <v>0</v>
      </c>
      <c r="W77" s="332">
        <v>0</v>
      </c>
      <c r="X77" s="332">
        <v>0</v>
      </c>
      <c r="Y77" s="332">
        <v>0</v>
      </c>
      <c r="Z77" s="332">
        <v>0</v>
      </c>
      <c r="AA77" s="332">
        <v>0</v>
      </c>
      <c r="AB77" s="332">
        <v>0</v>
      </c>
      <c r="AC77" s="332">
        <v>0</v>
      </c>
      <c r="AD77" s="332">
        <v>0</v>
      </c>
      <c r="AE77" s="332">
        <v>0</v>
      </c>
      <c r="AF77" s="332">
        <v>0</v>
      </c>
      <c r="AG77" s="332">
        <v>0</v>
      </c>
      <c r="AH77" s="332">
        <v>0</v>
      </c>
      <c r="AI77" s="332">
        <v>0</v>
      </c>
      <c r="AJ77" s="332">
        <v>0</v>
      </c>
      <c r="AK77" s="332">
        <v>0</v>
      </c>
      <c r="AL77" s="332">
        <v>0</v>
      </c>
      <c r="AM77" s="332">
        <v>0</v>
      </c>
      <c r="AN77" s="332">
        <v>0</v>
      </c>
      <c r="AO77" s="332">
        <v>0</v>
      </c>
      <c r="AP77" s="332">
        <v>0</v>
      </c>
      <c r="AQ77" s="332">
        <v>0</v>
      </c>
      <c r="AR77" s="332">
        <v>0</v>
      </c>
      <c r="AS77" s="332">
        <v>0</v>
      </c>
      <c r="AT77" s="332">
        <v>0</v>
      </c>
      <c r="AU77" s="332">
        <v>0</v>
      </c>
      <c r="AV77" s="332">
        <v>0</v>
      </c>
      <c r="AW77" s="332">
        <v>0</v>
      </c>
      <c r="AX77" s="332">
        <v>0</v>
      </c>
      <c r="AY77" s="332">
        <v>0</v>
      </c>
      <c r="AZ77" s="332">
        <v>0</v>
      </c>
      <c r="BA77" s="332">
        <v>0</v>
      </c>
      <c r="BB77" s="332">
        <v>0</v>
      </c>
      <c r="BC77" s="332">
        <v>0</v>
      </c>
      <c r="BD77" s="332">
        <v>0</v>
      </c>
      <c r="BE77" s="332">
        <v>0</v>
      </c>
      <c r="BF77" s="332">
        <v>0</v>
      </c>
      <c r="BG77" s="332">
        <v>0</v>
      </c>
      <c r="BH77" s="332">
        <v>0</v>
      </c>
      <c r="BI77" s="332">
        <v>0</v>
      </c>
      <c r="BJ77" s="332">
        <v>0</v>
      </c>
      <c r="BK77" s="332">
        <v>0</v>
      </c>
      <c r="BL77" s="332">
        <v>0</v>
      </c>
      <c r="BM77" s="332">
        <v>0</v>
      </c>
      <c r="BN77" s="332">
        <v>0</v>
      </c>
      <c r="BO77" s="332">
        <v>0</v>
      </c>
      <c r="BP77" s="332">
        <v>0</v>
      </c>
      <c r="BQ77" s="332">
        <v>0</v>
      </c>
      <c r="BR77" s="332">
        <v>0</v>
      </c>
      <c r="BS77" s="332">
        <v>0</v>
      </c>
      <c r="BT77" s="332">
        <v>0</v>
      </c>
      <c r="BU77" s="332">
        <v>0</v>
      </c>
      <c r="BV77" s="332">
        <v>0</v>
      </c>
      <c r="BW77" s="332">
        <v>0</v>
      </c>
      <c r="BX77" s="332">
        <v>0</v>
      </c>
      <c r="BY77" s="332">
        <v>0</v>
      </c>
      <c r="BZ77" s="332">
        <v>0</v>
      </c>
      <c r="CA77" s="332">
        <v>0</v>
      </c>
      <c r="CB77" s="332">
        <v>0</v>
      </c>
      <c r="CC77" s="332">
        <v>0</v>
      </c>
      <c r="CD77" s="332">
        <v>0</v>
      </c>
      <c r="CE77" s="28">
        <f t="shared" si="16"/>
        <v>0</v>
      </c>
    </row>
    <row r="78" spans="1:83" ht="15" x14ac:dyDescent="0.25">
      <c r="A78" s="29" t="s">
        <v>278</v>
      </c>
      <c r="B78" s="16"/>
      <c r="C78" s="332">
        <v>0</v>
      </c>
      <c r="D78" s="332">
        <v>0</v>
      </c>
      <c r="E78" s="332">
        <v>0</v>
      </c>
      <c r="F78" s="332">
        <v>0</v>
      </c>
      <c r="G78" s="332">
        <v>0</v>
      </c>
      <c r="H78" s="332">
        <v>0</v>
      </c>
      <c r="I78" s="332">
        <v>0</v>
      </c>
      <c r="J78" s="332">
        <v>0</v>
      </c>
      <c r="K78" s="332">
        <v>0</v>
      </c>
      <c r="L78" s="332">
        <v>0</v>
      </c>
      <c r="M78" s="332">
        <v>0</v>
      </c>
      <c r="N78" s="332">
        <v>0</v>
      </c>
      <c r="O78" s="332">
        <v>0</v>
      </c>
      <c r="P78" s="332">
        <v>0</v>
      </c>
      <c r="Q78" s="332">
        <v>0</v>
      </c>
      <c r="R78" s="332">
        <v>0</v>
      </c>
      <c r="S78" s="332">
        <v>0</v>
      </c>
      <c r="T78" s="332">
        <v>0</v>
      </c>
      <c r="U78" s="332">
        <v>0</v>
      </c>
      <c r="V78" s="332">
        <v>0</v>
      </c>
      <c r="W78" s="332">
        <v>0</v>
      </c>
      <c r="X78" s="332">
        <v>0</v>
      </c>
      <c r="Y78" s="332">
        <v>0</v>
      </c>
      <c r="Z78" s="332">
        <v>0</v>
      </c>
      <c r="AA78" s="332">
        <v>0</v>
      </c>
      <c r="AB78" s="332">
        <v>0</v>
      </c>
      <c r="AC78" s="332">
        <v>0</v>
      </c>
      <c r="AD78" s="332">
        <v>0</v>
      </c>
      <c r="AE78" s="332">
        <v>0</v>
      </c>
      <c r="AF78" s="332">
        <v>0</v>
      </c>
      <c r="AG78" s="332">
        <v>0</v>
      </c>
      <c r="AH78" s="332">
        <v>0</v>
      </c>
      <c r="AI78" s="332">
        <v>0</v>
      </c>
      <c r="AJ78" s="332">
        <v>0</v>
      </c>
      <c r="AK78" s="332">
        <v>0</v>
      </c>
      <c r="AL78" s="332">
        <v>0</v>
      </c>
      <c r="AM78" s="332">
        <v>0</v>
      </c>
      <c r="AN78" s="332">
        <v>0</v>
      </c>
      <c r="AO78" s="332">
        <v>0</v>
      </c>
      <c r="AP78" s="332">
        <v>0</v>
      </c>
      <c r="AQ78" s="332">
        <v>0</v>
      </c>
      <c r="AR78" s="332">
        <v>0</v>
      </c>
      <c r="AS78" s="332">
        <v>0</v>
      </c>
      <c r="AT78" s="332">
        <v>0</v>
      </c>
      <c r="AU78" s="332">
        <v>0</v>
      </c>
      <c r="AV78" s="332">
        <v>0</v>
      </c>
      <c r="AW78" s="332">
        <v>0</v>
      </c>
      <c r="AX78" s="332">
        <v>0</v>
      </c>
      <c r="AY78" s="332">
        <v>0</v>
      </c>
      <c r="AZ78" s="332">
        <v>0</v>
      </c>
      <c r="BA78" s="332">
        <v>0</v>
      </c>
      <c r="BB78" s="332">
        <v>0</v>
      </c>
      <c r="BC78" s="332">
        <v>0</v>
      </c>
      <c r="BD78" s="332">
        <v>0</v>
      </c>
      <c r="BE78" s="332">
        <v>0</v>
      </c>
      <c r="BF78" s="332">
        <v>0</v>
      </c>
      <c r="BG78" s="332">
        <v>0</v>
      </c>
      <c r="BH78" s="332">
        <v>0</v>
      </c>
      <c r="BI78" s="332">
        <v>0</v>
      </c>
      <c r="BJ78" s="332">
        <v>0</v>
      </c>
      <c r="BK78" s="332">
        <v>0</v>
      </c>
      <c r="BL78" s="332">
        <v>0</v>
      </c>
      <c r="BM78" s="332">
        <v>0</v>
      </c>
      <c r="BN78" s="332">
        <v>0</v>
      </c>
      <c r="BO78" s="332">
        <v>0</v>
      </c>
      <c r="BP78" s="332">
        <v>0</v>
      </c>
      <c r="BQ78" s="332">
        <v>0</v>
      </c>
      <c r="BR78" s="332">
        <v>0</v>
      </c>
      <c r="BS78" s="332">
        <v>0</v>
      </c>
      <c r="BT78" s="332">
        <v>0</v>
      </c>
      <c r="BU78" s="332">
        <v>0</v>
      </c>
      <c r="BV78" s="332">
        <v>0</v>
      </c>
      <c r="BW78" s="332">
        <v>0</v>
      </c>
      <c r="BX78" s="332">
        <v>0</v>
      </c>
      <c r="BY78" s="332">
        <v>0</v>
      </c>
      <c r="BZ78" s="332">
        <v>0</v>
      </c>
      <c r="CA78" s="332">
        <v>0</v>
      </c>
      <c r="CB78" s="332">
        <v>0</v>
      </c>
      <c r="CC78" s="332">
        <v>0</v>
      </c>
      <c r="CD78" s="332">
        <v>0</v>
      </c>
      <c r="CE78" s="28">
        <f t="shared" si="16"/>
        <v>0</v>
      </c>
    </row>
    <row r="79" spans="1:83" ht="15" x14ac:dyDescent="0.25">
      <c r="A79" s="29" t="s">
        <v>279</v>
      </c>
      <c r="B79" s="16"/>
      <c r="C79" s="332">
        <v>0</v>
      </c>
      <c r="D79" s="332">
        <v>0</v>
      </c>
      <c r="E79" s="332">
        <v>0</v>
      </c>
      <c r="F79" s="332">
        <v>0</v>
      </c>
      <c r="G79" s="332">
        <v>0</v>
      </c>
      <c r="H79" s="332">
        <v>0</v>
      </c>
      <c r="I79" s="332">
        <v>0</v>
      </c>
      <c r="J79" s="332">
        <v>0</v>
      </c>
      <c r="K79" s="332">
        <v>0</v>
      </c>
      <c r="L79" s="332">
        <v>0</v>
      </c>
      <c r="M79" s="332">
        <v>0</v>
      </c>
      <c r="N79" s="332">
        <v>0</v>
      </c>
      <c r="O79" s="332">
        <v>0</v>
      </c>
      <c r="P79" s="332">
        <v>0</v>
      </c>
      <c r="Q79" s="332">
        <v>0</v>
      </c>
      <c r="R79" s="332">
        <v>0</v>
      </c>
      <c r="S79" s="332">
        <v>0</v>
      </c>
      <c r="T79" s="332">
        <v>0</v>
      </c>
      <c r="U79" s="332">
        <v>0</v>
      </c>
      <c r="V79" s="332">
        <v>0</v>
      </c>
      <c r="W79" s="332">
        <v>0</v>
      </c>
      <c r="X79" s="332">
        <v>0</v>
      </c>
      <c r="Y79" s="332">
        <v>0</v>
      </c>
      <c r="Z79" s="332">
        <v>0</v>
      </c>
      <c r="AA79" s="332">
        <v>0</v>
      </c>
      <c r="AB79" s="332">
        <v>0</v>
      </c>
      <c r="AC79" s="332">
        <v>0</v>
      </c>
      <c r="AD79" s="332">
        <v>0</v>
      </c>
      <c r="AE79" s="332">
        <v>0</v>
      </c>
      <c r="AF79" s="332">
        <v>0</v>
      </c>
      <c r="AG79" s="332">
        <v>0</v>
      </c>
      <c r="AH79" s="332">
        <v>0</v>
      </c>
      <c r="AI79" s="332">
        <v>0</v>
      </c>
      <c r="AJ79" s="332">
        <v>0</v>
      </c>
      <c r="AK79" s="332">
        <v>0</v>
      </c>
      <c r="AL79" s="332">
        <v>0</v>
      </c>
      <c r="AM79" s="332">
        <v>0</v>
      </c>
      <c r="AN79" s="332">
        <v>0</v>
      </c>
      <c r="AO79" s="332">
        <v>0</v>
      </c>
      <c r="AP79" s="332">
        <v>0</v>
      </c>
      <c r="AQ79" s="332">
        <v>0</v>
      </c>
      <c r="AR79" s="332">
        <v>0</v>
      </c>
      <c r="AS79" s="332">
        <v>0</v>
      </c>
      <c r="AT79" s="332">
        <v>0</v>
      </c>
      <c r="AU79" s="332">
        <v>0</v>
      </c>
      <c r="AV79" s="332">
        <v>0</v>
      </c>
      <c r="AW79" s="332">
        <v>0</v>
      </c>
      <c r="AX79" s="332">
        <v>0</v>
      </c>
      <c r="AY79" s="332">
        <v>0</v>
      </c>
      <c r="AZ79" s="332">
        <v>0</v>
      </c>
      <c r="BA79" s="332">
        <v>0</v>
      </c>
      <c r="BB79" s="332">
        <v>0</v>
      </c>
      <c r="BC79" s="332">
        <v>0</v>
      </c>
      <c r="BD79" s="332">
        <v>0</v>
      </c>
      <c r="BE79" s="332">
        <v>0</v>
      </c>
      <c r="BF79" s="332">
        <v>0</v>
      </c>
      <c r="BG79" s="332">
        <v>0</v>
      </c>
      <c r="BH79" s="332">
        <v>0</v>
      </c>
      <c r="BI79" s="332">
        <v>0</v>
      </c>
      <c r="BJ79" s="332">
        <v>0</v>
      </c>
      <c r="BK79" s="332">
        <v>0</v>
      </c>
      <c r="BL79" s="332">
        <v>0</v>
      </c>
      <c r="BM79" s="332">
        <v>0</v>
      </c>
      <c r="BN79" s="332">
        <v>0</v>
      </c>
      <c r="BO79" s="332">
        <v>0</v>
      </c>
      <c r="BP79" s="332">
        <v>0</v>
      </c>
      <c r="BQ79" s="332">
        <v>0</v>
      </c>
      <c r="BR79" s="332">
        <v>0</v>
      </c>
      <c r="BS79" s="332">
        <v>0</v>
      </c>
      <c r="BT79" s="332">
        <v>0</v>
      </c>
      <c r="BU79" s="332">
        <v>0</v>
      </c>
      <c r="BV79" s="332">
        <v>0</v>
      </c>
      <c r="BW79" s="332">
        <v>0</v>
      </c>
      <c r="BX79" s="332">
        <v>0</v>
      </c>
      <c r="BY79" s="332">
        <v>0</v>
      </c>
      <c r="BZ79" s="332">
        <v>0</v>
      </c>
      <c r="CA79" s="332">
        <v>0</v>
      </c>
      <c r="CB79" s="332">
        <v>0</v>
      </c>
      <c r="CC79" s="332">
        <v>0</v>
      </c>
      <c r="CD79" s="332">
        <v>0</v>
      </c>
      <c r="CE79" s="28">
        <f t="shared" si="16"/>
        <v>0</v>
      </c>
    </row>
    <row r="80" spans="1:83" ht="15" x14ac:dyDescent="0.25">
      <c r="A80" s="29" t="s">
        <v>280</v>
      </c>
      <c r="B80" s="16"/>
      <c r="C80" s="332">
        <v>0</v>
      </c>
      <c r="D80" s="332">
        <v>0</v>
      </c>
      <c r="E80" s="332">
        <v>0</v>
      </c>
      <c r="F80" s="332">
        <v>0</v>
      </c>
      <c r="G80" s="332">
        <v>0</v>
      </c>
      <c r="H80" s="332">
        <v>0</v>
      </c>
      <c r="I80" s="332">
        <v>0</v>
      </c>
      <c r="J80" s="332">
        <v>0</v>
      </c>
      <c r="K80" s="332">
        <v>0</v>
      </c>
      <c r="L80" s="332">
        <v>0</v>
      </c>
      <c r="M80" s="332">
        <v>0</v>
      </c>
      <c r="N80" s="332">
        <v>0</v>
      </c>
      <c r="O80" s="332">
        <v>0</v>
      </c>
      <c r="P80" s="332">
        <v>0</v>
      </c>
      <c r="Q80" s="332">
        <v>0</v>
      </c>
      <c r="R80" s="332">
        <v>0</v>
      </c>
      <c r="S80" s="332">
        <v>0</v>
      </c>
      <c r="T80" s="332">
        <v>0</v>
      </c>
      <c r="U80" s="332">
        <v>0</v>
      </c>
      <c r="V80" s="332">
        <v>0</v>
      </c>
      <c r="W80" s="332">
        <v>0</v>
      </c>
      <c r="X80" s="332">
        <v>0</v>
      </c>
      <c r="Y80" s="332">
        <v>0</v>
      </c>
      <c r="Z80" s="332">
        <v>0</v>
      </c>
      <c r="AA80" s="332">
        <v>0</v>
      </c>
      <c r="AB80" s="332">
        <v>0</v>
      </c>
      <c r="AC80" s="332">
        <v>0</v>
      </c>
      <c r="AD80" s="332">
        <v>0</v>
      </c>
      <c r="AE80" s="332">
        <v>0</v>
      </c>
      <c r="AF80" s="332">
        <v>0</v>
      </c>
      <c r="AG80" s="332">
        <v>0</v>
      </c>
      <c r="AH80" s="332">
        <v>0</v>
      </c>
      <c r="AI80" s="332">
        <v>0</v>
      </c>
      <c r="AJ80" s="332">
        <v>0</v>
      </c>
      <c r="AK80" s="332">
        <v>0</v>
      </c>
      <c r="AL80" s="332">
        <v>0</v>
      </c>
      <c r="AM80" s="332">
        <v>0</v>
      </c>
      <c r="AN80" s="332">
        <v>0</v>
      </c>
      <c r="AO80" s="332">
        <v>0</v>
      </c>
      <c r="AP80" s="332">
        <v>0</v>
      </c>
      <c r="AQ80" s="332">
        <v>0</v>
      </c>
      <c r="AR80" s="332">
        <v>0</v>
      </c>
      <c r="AS80" s="332">
        <v>0</v>
      </c>
      <c r="AT80" s="332">
        <v>0</v>
      </c>
      <c r="AU80" s="332">
        <v>0</v>
      </c>
      <c r="AV80" s="332">
        <v>0</v>
      </c>
      <c r="AW80" s="332">
        <v>0</v>
      </c>
      <c r="AX80" s="332">
        <v>0</v>
      </c>
      <c r="AY80" s="332">
        <v>0</v>
      </c>
      <c r="AZ80" s="332">
        <v>0</v>
      </c>
      <c r="BA80" s="332">
        <v>0</v>
      </c>
      <c r="BB80" s="332">
        <v>0</v>
      </c>
      <c r="BC80" s="332">
        <v>0</v>
      </c>
      <c r="BD80" s="332">
        <v>0</v>
      </c>
      <c r="BE80" s="332">
        <v>0</v>
      </c>
      <c r="BF80" s="332">
        <v>0</v>
      </c>
      <c r="BG80" s="332">
        <v>0</v>
      </c>
      <c r="BH80" s="332">
        <v>0</v>
      </c>
      <c r="BI80" s="332">
        <v>0</v>
      </c>
      <c r="BJ80" s="332">
        <v>0</v>
      </c>
      <c r="BK80" s="332">
        <v>0</v>
      </c>
      <c r="BL80" s="332">
        <v>0</v>
      </c>
      <c r="BM80" s="332">
        <v>0</v>
      </c>
      <c r="BN80" s="332">
        <v>0</v>
      </c>
      <c r="BO80" s="332">
        <v>0</v>
      </c>
      <c r="BP80" s="332">
        <v>0</v>
      </c>
      <c r="BQ80" s="332">
        <v>0</v>
      </c>
      <c r="BR80" s="332">
        <v>0</v>
      </c>
      <c r="BS80" s="332">
        <v>0</v>
      </c>
      <c r="BT80" s="332">
        <v>0</v>
      </c>
      <c r="BU80" s="332">
        <v>0</v>
      </c>
      <c r="BV80" s="332">
        <v>0</v>
      </c>
      <c r="BW80" s="332">
        <v>0</v>
      </c>
      <c r="BX80" s="332">
        <v>0</v>
      </c>
      <c r="BY80" s="332">
        <v>0</v>
      </c>
      <c r="BZ80" s="332">
        <v>0</v>
      </c>
      <c r="CA80" s="332">
        <v>0</v>
      </c>
      <c r="CB80" s="332">
        <v>0</v>
      </c>
      <c r="CC80" s="332">
        <v>0</v>
      </c>
      <c r="CD80" s="332">
        <v>0</v>
      </c>
      <c r="CE80" s="28">
        <f t="shared" si="16"/>
        <v>0</v>
      </c>
    </row>
    <row r="81" spans="1:84" ht="15" x14ac:dyDescent="0.25">
      <c r="A81" s="29" t="s">
        <v>281</v>
      </c>
      <c r="B81" s="16"/>
      <c r="C81" s="332">
        <v>0</v>
      </c>
      <c r="D81" s="332">
        <v>0</v>
      </c>
      <c r="E81" s="332">
        <v>0</v>
      </c>
      <c r="F81" s="332">
        <v>0</v>
      </c>
      <c r="G81" s="332">
        <v>0</v>
      </c>
      <c r="H81" s="332">
        <v>0</v>
      </c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332">
        <v>0</v>
      </c>
      <c r="V81" s="332">
        <v>0</v>
      </c>
      <c r="W81" s="332">
        <v>0</v>
      </c>
      <c r="X81" s="332">
        <v>0</v>
      </c>
      <c r="Y81" s="332">
        <v>0</v>
      </c>
      <c r="Z81" s="332">
        <v>0</v>
      </c>
      <c r="AA81" s="332">
        <v>0</v>
      </c>
      <c r="AB81" s="332">
        <v>0</v>
      </c>
      <c r="AC81" s="332">
        <v>0</v>
      </c>
      <c r="AD81" s="332">
        <v>0</v>
      </c>
      <c r="AE81" s="332">
        <v>0</v>
      </c>
      <c r="AF81" s="332">
        <v>0</v>
      </c>
      <c r="AG81" s="332">
        <v>0</v>
      </c>
      <c r="AH81" s="332">
        <v>0</v>
      </c>
      <c r="AI81" s="332">
        <v>0</v>
      </c>
      <c r="AJ81" s="332">
        <v>0</v>
      </c>
      <c r="AK81" s="332">
        <v>0</v>
      </c>
      <c r="AL81" s="332">
        <v>0</v>
      </c>
      <c r="AM81" s="332">
        <v>0</v>
      </c>
      <c r="AN81" s="332">
        <v>0</v>
      </c>
      <c r="AO81" s="332">
        <v>0</v>
      </c>
      <c r="AP81" s="332">
        <v>0</v>
      </c>
      <c r="AQ81" s="332">
        <v>0</v>
      </c>
      <c r="AR81" s="332">
        <v>0</v>
      </c>
      <c r="AS81" s="332">
        <v>0</v>
      </c>
      <c r="AT81" s="332">
        <v>0</v>
      </c>
      <c r="AU81" s="332">
        <v>0</v>
      </c>
      <c r="AV81" s="332">
        <v>0</v>
      </c>
      <c r="AW81" s="332">
        <v>0</v>
      </c>
      <c r="AX81" s="332">
        <v>0</v>
      </c>
      <c r="AY81" s="332">
        <v>0</v>
      </c>
      <c r="AZ81" s="332">
        <v>0</v>
      </c>
      <c r="BA81" s="332">
        <v>0</v>
      </c>
      <c r="BB81" s="332">
        <v>0</v>
      </c>
      <c r="BC81" s="332">
        <v>0</v>
      </c>
      <c r="BD81" s="332">
        <v>0</v>
      </c>
      <c r="BE81" s="332">
        <v>0</v>
      </c>
      <c r="BF81" s="332">
        <v>0</v>
      </c>
      <c r="BG81" s="332">
        <v>0</v>
      </c>
      <c r="BH81" s="332">
        <v>0</v>
      </c>
      <c r="BI81" s="332">
        <v>0</v>
      </c>
      <c r="BJ81" s="332">
        <v>0</v>
      </c>
      <c r="BK81" s="332">
        <v>0</v>
      </c>
      <c r="BL81" s="332">
        <v>0</v>
      </c>
      <c r="BM81" s="332">
        <v>0</v>
      </c>
      <c r="BN81" s="332">
        <v>0</v>
      </c>
      <c r="BO81" s="332">
        <v>0</v>
      </c>
      <c r="BP81" s="332">
        <v>0</v>
      </c>
      <c r="BQ81" s="332">
        <v>0</v>
      </c>
      <c r="BR81" s="332">
        <v>0</v>
      </c>
      <c r="BS81" s="332">
        <v>0</v>
      </c>
      <c r="BT81" s="332">
        <v>0</v>
      </c>
      <c r="BU81" s="332">
        <v>0</v>
      </c>
      <c r="BV81" s="332">
        <v>0</v>
      </c>
      <c r="BW81" s="332">
        <v>0</v>
      </c>
      <c r="BX81" s="332">
        <v>0</v>
      </c>
      <c r="BY81" s="332">
        <v>0</v>
      </c>
      <c r="BZ81" s="332">
        <v>0</v>
      </c>
      <c r="CA81" s="332">
        <v>0</v>
      </c>
      <c r="CB81" s="332">
        <v>0</v>
      </c>
      <c r="CC81" s="332">
        <v>0</v>
      </c>
      <c r="CD81" s="332">
        <v>0</v>
      </c>
      <c r="CE81" s="28">
        <f t="shared" si="16"/>
        <v>0</v>
      </c>
    </row>
    <row r="82" spans="1:84" ht="15" x14ac:dyDescent="0.25">
      <c r="A82" s="29" t="s">
        <v>282</v>
      </c>
      <c r="B82" s="16"/>
      <c r="C82" s="332">
        <v>0</v>
      </c>
      <c r="D82" s="332">
        <v>0</v>
      </c>
      <c r="E82" s="332">
        <v>0</v>
      </c>
      <c r="F82" s="332">
        <v>0</v>
      </c>
      <c r="G82" s="332">
        <v>0</v>
      </c>
      <c r="H82" s="332">
        <v>0</v>
      </c>
      <c r="I82" s="332">
        <v>0</v>
      </c>
      <c r="J82" s="332">
        <v>0</v>
      </c>
      <c r="K82" s="332">
        <v>0</v>
      </c>
      <c r="L82" s="332">
        <v>0</v>
      </c>
      <c r="M82" s="332">
        <v>0</v>
      </c>
      <c r="N82" s="332">
        <v>0</v>
      </c>
      <c r="O82" s="332">
        <v>0</v>
      </c>
      <c r="P82" s="332">
        <v>0</v>
      </c>
      <c r="Q82" s="332">
        <v>0</v>
      </c>
      <c r="R82" s="332">
        <v>0</v>
      </c>
      <c r="S82" s="332">
        <v>0</v>
      </c>
      <c r="T82" s="332">
        <v>0</v>
      </c>
      <c r="U82" s="332">
        <v>0</v>
      </c>
      <c r="V82" s="332">
        <v>0</v>
      </c>
      <c r="W82" s="332">
        <v>0</v>
      </c>
      <c r="X82" s="332">
        <v>0</v>
      </c>
      <c r="Y82" s="332">
        <v>0</v>
      </c>
      <c r="Z82" s="332">
        <v>0</v>
      </c>
      <c r="AA82" s="332">
        <v>0</v>
      </c>
      <c r="AB82" s="332">
        <v>0</v>
      </c>
      <c r="AC82" s="332">
        <v>0</v>
      </c>
      <c r="AD82" s="332">
        <v>0</v>
      </c>
      <c r="AE82" s="332">
        <v>0</v>
      </c>
      <c r="AF82" s="332">
        <v>0</v>
      </c>
      <c r="AG82" s="332">
        <v>0</v>
      </c>
      <c r="AH82" s="332">
        <v>0</v>
      </c>
      <c r="AI82" s="332">
        <v>0</v>
      </c>
      <c r="AJ82" s="332">
        <v>0</v>
      </c>
      <c r="AK82" s="332">
        <v>0</v>
      </c>
      <c r="AL82" s="332">
        <v>0</v>
      </c>
      <c r="AM82" s="332">
        <v>0</v>
      </c>
      <c r="AN82" s="332">
        <v>0</v>
      </c>
      <c r="AO82" s="332">
        <v>0</v>
      </c>
      <c r="AP82" s="332">
        <v>0</v>
      </c>
      <c r="AQ82" s="332">
        <v>0</v>
      </c>
      <c r="AR82" s="332">
        <v>0</v>
      </c>
      <c r="AS82" s="332">
        <v>0</v>
      </c>
      <c r="AT82" s="332">
        <v>0</v>
      </c>
      <c r="AU82" s="332">
        <v>0</v>
      </c>
      <c r="AV82" s="332">
        <v>0</v>
      </c>
      <c r="AW82" s="332">
        <v>0</v>
      </c>
      <c r="AX82" s="332">
        <v>0</v>
      </c>
      <c r="AY82" s="332">
        <v>0</v>
      </c>
      <c r="AZ82" s="332">
        <v>0</v>
      </c>
      <c r="BA82" s="332">
        <v>0</v>
      </c>
      <c r="BB82" s="332">
        <v>0</v>
      </c>
      <c r="BC82" s="332">
        <v>0</v>
      </c>
      <c r="BD82" s="332">
        <v>0</v>
      </c>
      <c r="BE82" s="332">
        <v>0</v>
      </c>
      <c r="BF82" s="332">
        <v>0</v>
      </c>
      <c r="BG82" s="332">
        <v>0</v>
      </c>
      <c r="BH82" s="332">
        <v>0</v>
      </c>
      <c r="BI82" s="332">
        <v>0</v>
      </c>
      <c r="BJ82" s="332">
        <v>0</v>
      </c>
      <c r="BK82" s="332">
        <v>0</v>
      </c>
      <c r="BL82" s="332">
        <v>0</v>
      </c>
      <c r="BM82" s="332">
        <v>0</v>
      </c>
      <c r="BN82" s="332">
        <v>0</v>
      </c>
      <c r="BO82" s="332">
        <v>0</v>
      </c>
      <c r="BP82" s="332">
        <v>0</v>
      </c>
      <c r="BQ82" s="332">
        <v>0</v>
      </c>
      <c r="BR82" s="332">
        <v>0</v>
      </c>
      <c r="BS82" s="332">
        <v>0</v>
      </c>
      <c r="BT82" s="332">
        <v>0</v>
      </c>
      <c r="BU82" s="332">
        <v>0</v>
      </c>
      <c r="BV82" s="332">
        <v>0</v>
      </c>
      <c r="BW82" s="332">
        <v>0</v>
      </c>
      <c r="BX82" s="332">
        <v>0</v>
      </c>
      <c r="BY82" s="332">
        <v>0</v>
      </c>
      <c r="BZ82" s="332">
        <v>0</v>
      </c>
      <c r="CA82" s="332">
        <v>0</v>
      </c>
      <c r="CB82" s="332">
        <v>0</v>
      </c>
      <c r="CC82" s="332">
        <v>0</v>
      </c>
      <c r="CD82" s="332">
        <v>0</v>
      </c>
      <c r="CE82" s="28">
        <f t="shared" si="16"/>
        <v>0</v>
      </c>
    </row>
    <row r="83" spans="1:84" ht="15" x14ac:dyDescent="0.25">
      <c r="A83" s="29" t="s">
        <v>283</v>
      </c>
      <c r="B83" s="16"/>
      <c r="C83" s="322">
        <v>0</v>
      </c>
      <c r="D83" s="322">
        <v>0</v>
      </c>
      <c r="E83" s="324">
        <v>0</v>
      </c>
      <c r="F83" s="324">
        <v>0</v>
      </c>
      <c r="G83" s="322">
        <v>0</v>
      </c>
      <c r="H83" s="322">
        <v>0</v>
      </c>
      <c r="I83" s="324">
        <v>0</v>
      </c>
      <c r="J83" s="324">
        <v>0</v>
      </c>
      <c r="K83" s="324">
        <v>0</v>
      </c>
      <c r="L83" s="324">
        <v>0</v>
      </c>
      <c r="M83" s="322">
        <v>0</v>
      </c>
      <c r="N83" s="322">
        <v>0</v>
      </c>
      <c r="O83" s="322">
        <v>0</v>
      </c>
      <c r="P83" s="324">
        <v>0</v>
      </c>
      <c r="Q83" s="324">
        <v>0</v>
      </c>
      <c r="R83" s="325">
        <v>0</v>
      </c>
      <c r="S83" s="324">
        <v>0</v>
      </c>
      <c r="T83" s="322">
        <v>0</v>
      </c>
      <c r="U83" s="324">
        <v>0</v>
      </c>
      <c r="V83" s="324">
        <v>0</v>
      </c>
      <c r="W83" s="322">
        <v>0</v>
      </c>
      <c r="X83" s="324">
        <v>0</v>
      </c>
      <c r="Y83" s="324">
        <v>0</v>
      </c>
      <c r="Z83" s="324">
        <v>0</v>
      </c>
      <c r="AA83" s="324">
        <v>0</v>
      </c>
      <c r="AB83" s="324">
        <v>0</v>
      </c>
      <c r="AC83" s="324">
        <v>0</v>
      </c>
      <c r="AD83" s="324">
        <v>0</v>
      </c>
      <c r="AE83" s="324">
        <v>0</v>
      </c>
      <c r="AF83" s="324">
        <v>0</v>
      </c>
      <c r="AG83" s="324">
        <v>0</v>
      </c>
      <c r="AH83" s="324">
        <v>0</v>
      </c>
      <c r="AI83" s="324">
        <v>0</v>
      </c>
      <c r="AJ83" s="324">
        <v>0</v>
      </c>
      <c r="AK83" s="324">
        <v>0</v>
      </c>
      <c r="AL83" s="324">
        <v>0</v>
      </c>
      <c r="AM83" s="324">
        <v>0</v>
      </c>
      <c r="AN83" s="324">
        <v>0</v>
      </c>
      <c r="AO83" s="322">
        <v>0</v>
      </c>
      <c r="AP83" s="324">
        <v>0</v>
      </c>
      <c r="AQ83" s="322">
        <v>0</v>
      </c>
      <c r="AR83" s="322">
        <v>0</v>
      </c>
      <c r="AS83" s="322">
        <v>0</v>
      </c>
      <c r="AT83" s="322">
        <v>0</v>
      </c>
      <c r="AU83" s="324">
        <v>0</v>
      </c>
      <c r="AV83" s="324">
        <v>0</v>
      </c>
      <c r="AW83" s="324">
        <v>0</v>
      </c>
      <c r="AX83" s="324">
        <v>0</v>
      </c>
      <c r="AY83" s="324">
        <v>0</v>
      </c>
      <c r="AZ83" s="324">
        <v>0</v>
      </c>
      <c r="BA83" s="324">
        <v>0</v>
      </c>
      <c r="BB83" s="324">
        <v>0</v>
      </c>
      <c r="BC83" s="324">
        <v>0</v>
      </c>
      <c r="BD83" s="324">
        <v>0</v>
      </c>
      <c r="BE83" s="324">
        <v>0</v>
      </c>
      <c r="BF83" s="324">
        <v>0</v>
      </c>
      <c r="BG83" s="324">
        <v>0</v>
      </c>
      <c r="BH83" s="325">
        <v>0</v>
      </c>
      <c r="BI83" s="324">
        <v>0</v>
      </c>
      <c r="BJ83" s="324">
        <v>0</v>
      </c>
      <c r="BK83" s="324">
        <v>0</v>
      </c>
      <c r="BL83" s="324">
        <v>0</v>
      </c>
      <c r="BM83" s="324">
        <v>0</v>
      </c>
      <c r="BN83" s="324">
        <v>0</v>
      </c>
      <c r="BO83" s="324">
        <v>0</v>
      </c>
      <c r="BP83" s="324">
        <v>0</v>
      </c>
      <c r="BQ83" s="324">
        <v>0</v>
      </c>
      <c r="BR83" s="324">
        <v>0</v>
      </c>
      <c r="BS83" s="324">
        <v>0</v>
      </c>
      <c r="BT83" s="324">
        <v>0</v>
      </c>
      <c r="BU83" s="324">
        <v>0</v>
      </c>
      <c r="BV83" s="324">
        <v>0</v>
      </c>
      <c r="BW83" s="324">
        <v>0</v>
      </c>
      <c r="BX83" s="324">
        <v>0</v>
      </c>
      <c r="BY83" s="324">
        <v>0</v>
      </c>
      <c r="BZ83" s="324">
        <v>0</v>
      </c>
      <c r="CA83" s="324">
        <v>0</v>
      </c>
      <c r="CB83" s="324">
        <v>0</v>
      </c>
      <c r="CC83" s="324">
        <v>0</v>
      </c>
      <c r="CD83" s="332">
        <v>0</v>
      </c>
      <c r="CE83" s="28">
        <f t="shared" si="16"/>
        <v>0</v>
      </c>
    </row>
    <row r="84" spans="1:84" ht="15" x14ac:dyDescent="0.25">
      <c r="A84" s="35" t="s">
        <v>284</v>
      </c>
      <c r="B84" s="16"/>
      <c r="C84" s="322">
        <v>0</v>
      </c>
      <c r="D84" s="322">
        <v>0</v>
      </c>
      <c r="E84" s="322">
        <v>0</v>
      </c>
      <c r="F84" s="322">
        <v>0</v>
      </c>
      <c r="G84" s="322">
        <v>0</v>
      </c>
      <c r="H84" s="322">
        <v>0</v>
      </c>
      <c r="I84" s="322">
        <v>0</v>
      </c>
      <c r="J84" s="322">
        <v>0</v>
      </c>
      <c r="K84" s="322">
        <v>0</v>
      </c>
      <c r="L84" s="322">
        <v>0</v>
      </c>
      <c r="M84" s="322">
        <v>0</v>
      </c>
      <c r="N84" s="322">
        <v>0</v>
      </c>
      <c r="O84" s="322">
        <v>0</v>
      </c>
      <c r="P84" s="322">
        <v>0</v>
      </c>
      <c r="Q84" s="322">
        <v>0</v>
      </c>
      <c r="R84" s="322">
        <v>0</v>
      </c>
      <c r="S84" s="322">
        <v>0</v>
      </c>
      <c r="T84" s="322">
        <v>0</v>
      </c>
      <c r="U84" s="322">
        <v>0</v>
      </c>
      <c r="V84" s="322">
        <v>0</v>
      </c>
      <c r="W84" s="322">
        <v>0</v>
      </c>
      <c r="X84" s="322">
        <v>0</v>
      </c>
      <c r="Y84" s="322">
        <v>0</v>
      </c>
      <c r="Z84" s="322">
        <v>0</v>
      </c>
      <c r="AA84" s="322">
        <v>0</v>
      </c>
      <c r="AB84" s="322">
        <v>0</v>
      </c>
      <c r="AC84" s="322">
        <v>0</v>
      </c>
      <c r="AD84" s="322">
        <v>0</v>
      </c>
      <c r="AE84" s="322">
        <v>0</v>
      </c>
      <c r="AF84" s="322">
        <v>0</v>
      </c>
      <c r="AG84" s="322">
        <v>0</v>
      </c>
      <c r="AH84" s="322">
        <v>0</v>
      </c>
      <c r="AI84" s="322">
        <v>0</v>
      </c>
      <c r="AJ84" s="322">
        <v>0</v>
      </c>
      <c r="AK84" s="322">
        <v>0</v>
      </c>
      <c r="AL84" s="322">
        <v>0</v>
      </c>
      <c r="AM84" s="322">
        <v>0</v>
      </c>
      <c r="AN84" s="322">
        <v>0</v>
      </c>
      <c r="AO84" s="322">
        <v>0</v>
      </c>
      <c r="AP84" s="322">
        <v>0</v>
      </c>
      <c r="AQ84" s="322">
        <v>0</v>
      </c>
      <c r="AR84" s="322">
        <v>0</v>
      </c>
      <c r="AS84" s="322">
        <v>0</v>
      </c>
      <c r="AT84" s="322">
        <v>0</v>
      </c>
      <c r="AU84" s="322">
        <v>0</v>
      </c>
      <c r="AV84" s="322">
        <v>0</v>
      </c>
      <c r="AW84" s="322">
        <v>0</v>
      </c>
      <c r="AX84" s="322">
        <v>0</v>
      </c>
      <c r="AY84" s="322">
        <v>0</v>
      </c>
      <c r="AZ84" s="322">
        <v>0</v>
      </c>
      <c r="BA84" s="322">
        <v>0</v>
      </c>
      <c r="BB84" s="322">
        <v>0</v>
      </c>
      <c r="BC84" s="322">
        <v>0</v>
      </c>
      <c r="BD84" s="322">
        <v>0</v>
      </c>
      <c r="BE84" s="322">
        <v>0</v>
      </c>
      <c r="BF84" s="322">
        <v>0</v>
      </c>
      <c r="BG84" s="322">
        <v>0</v>
      </c>
      <c r="BH84" s="322">
        <v>0</v>
      </c>
      <c r="BI84" s="322">
        <v>0</v>
      </c>
      <c r="BJ84" s="322">
        <v>0</v>
      </c>
      <c r="BK84" s="322">
        <v>0</v>
      </c>
      <c r="BL84" s="322">
        <v>0</v>
      </c>
      <c r="BM84" s="322">
        <v>0</v>
      </c>
      <c r="BN84" s="322">
        <v>0</v>
      </c>
      <c r="BO84" s="322">
        <v>0</v>
      </c>
      <c r="BP84" s="322">
        <v>0</v>
      </c>
      <c r="BQ84" s="322">
        <v>0</v>
      </c>
      <c r="BR84" s="322">
        <v>0</v>
      </c>
      <c r="BS84" s="322">
        <v>0</v>
      </c>
      <c r="BT84" s="322">
        <v>0</v>
      </c>
      <c r="BU84" s="322">
        <v>0</v>
      </c>
      <c r="BV84" s="322">
        <v>0</v>
      </c>
      <c r="BW84" s="322">
        <v>0</v>
      </c>
      <c r="BX84" s="322">
        <v>0</v>
      </c>
      <c r="BY84" s="322">
        <v>0</v>
      </c>
      <c r="BZ84" s="322">
        <v>0</v>
      </c>
      <c r="CA84" s="322">
        <v>0</v>
      </c>
      <c r="CB84" s="322">
        <v>0</v>
      </c>
      <c r="CC84" s="322">
        <v>0</v>
      </c>
      <c r="CD84" s="332">
        <v>0</v>
      </c>
      <c r="CE84" s="28">
        <f t="shared" si="16"/>
        <v>0</v>
      </c>
    </row>
    <row r="85" spans="1:84" ht="15" x14ac:dyDescent="0.2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2940323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3466551</v>
      </c>
      <c r="Q85" s="28">
        <f t="shared" si="17"/>
        <v>310580</v>
      </c>
      <c r="R85" s="28">
        <f t="shared" si="17"/>
        <v>2793770</v>
      </c>
      <c r="S85" s="28">
        <f t="shared" si="17"/>
        <v>171965</v>
      </c>
      <c r="T85" s="28">
        <f t="shared" si="17"/>
        <v>0</v>
      </c>
      <c r="U85" s="28">
        <f t="shared" si="17"/>
        <v>156532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589072</v>
      </c>
      <c r="Z85" s="28">
        <f t="shared" si="17"/>
        <v>0</v>
      </c>
      <c r="AA85" s="28">
        <f t="shared" si="17"/>
        <v>0</v>
      </c>
      <c r="AB85" s="28">
        <f t="shared" si="17"/>
        <v>386451</v>
      </c>
      <c r="AC85" s="28">
        <f t="shared" si="17"/>
        <v>507359</v>
      </c>
      <c r="AD85" s="28">
        <f t="shared" si="17"/>
        <v>0</v>
      </c>
      <c r="AE85" s="28">
        <f t="shared" si="17"/>
        <v>984291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1361993</v>
      </c>
      <c r="AK85" s="28">
        <f t="shared" si="18"/>
        <v>1003742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386561</v>
      </c>
      <c r="AZ85" s="28">
        <f t="shared" si="18"/>
        <v>19846</v>
      </c>
      <c r="BA85" s="28">
        <f t="shared" si="18"/>
        <v>22259</v>
      </c>
      <c r="BB85" s="28">
        <f t="shared" si="18"/>
        <v>867213</v>
      </c>
      <c r="BC85" s="28">
        <f t="shared" si="18"/>
        <v>0</v>
      </c>
      <c r="BD85" s="28">
        <f t="shared" si="18"/>
        <v>0</v>
      </c>
      <c r="BE85" s="28">
        <f t="shared" si="18"/>
        <v>706670</v>
      </c>
      <c r="BF85" s="28">
        <f t="shared" si="18"/>
        <v>569443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3936122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248294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238919</v>
      </c>
      <c r="BW85" s="28">
        <f t="shared" si="19"/>
        <v>0</v>
      </c>
      <c r="BX85" s="28">
        <f t="shared" si="19"/>
        <v>0</v>
      </c>
      <c r="BY85" s="28">
        <f t="shared" si="19"/>
        <v>946202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1428565</v>
      </c>
      <c r="CD85" s="28">
        <f t="shared" si="19"/>
        <v>0</v>
      </c>
      <c r="CE85" s="28">
        <f t="shared" si="16"/>
        <v>24042723</v>
      </c>
    </row>
    <row r="86" spans="1:84" ht="15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2">
        <v>0</v>
      </c>
    </row>
    <row r="87" spans="1:84" ht="15" x14ac:dyDescent="0.25">
      <c r="A87" s="22" t="s">
        <v>287</v>
      </c>
      <c r="B87" s="16"/>
      <c r="C87" s="322">
        <v>0</v>
      </c>
      <c r="D87" s="322">
        <v>0</v>
      </c>
      <c r="E87" s="322">
        <v>2581824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322">
        <v>0</v>
      </c>
      <c r="O87" s="322">
        <v>0</v>
      </c>
      <c r="P87" s="322">
        <v>3531015</v>
      </c>
      <c r="Q87" s="322">
        <v>293981</v>
      </c>
      <c r="R87" s="322">
        <v>1079932</v>
      </c>
      <c r="S87" s="322">
        <f>528310+3288478</f>
        <v>3816788</v>
      </c>
      <c r="T87" s="322">
        <v>0</v>
      </c>
      <c r="U87" s="322">
        <v>88991</v>
      </c>
      <c r="V87" s="322">
        <v>0</v>
      </c>
      <c r="W87" s="322">
        <v>0</v>
      </c>
      <c r="X87" s="322">
        <v>0</v>
      </c>
      <c r="Y87" s="322">
        <v>125016</v>
      </c>
      <c r="Z87" s="322">
        <v>0</v>
      </c>
      <c r="AA87" s="322">
        <v>0</v>
      </c>
      <c r="AB87" s="322">
        <v>1114358</v>
      </c>
      <c r="AC87" s="322">
        <v>273845</v>
      </c>
      <c r="AD87" s="322">
        <v>0</v>
      </c>
      <c r="AE87" s="322">
        <v>120888</v>
      </c>
      <c r="AF87" s="322">
        <v>0</v>
      </c>
      <c r="AG87" s="322">
        <v>0</v>
      </c>
      <c r="AH87" s="322">
        <v>0</v>
      </c>
      <c r="AI87" s="322">
        <v>0</v>
      </c>
      <c r="AJ87" s="322">
        <v>2150</v>
      </c>
      <c r="AK87" s="322">
        <v>0</v>
      </c>
      <c r="AL87" s="322">
        <v>0</v>
      </c>
      <c r="AM87" s="322">
        <v>0</v>
      </c>
      <c r="AN87" s="322">
        <v>0</v>
      </c>
      <c r="AO87" s="322">
        <v>0</v>
      </c>
      <c r="AP87" s="322">
        <v>0</v>
      </c>
      <c r="AQ87" s="322">
        <v>0</v>
      </c>
      <c r="AR87" s="322">
        <v>0</v>
      </c>
      <c r="AS87" s="322">
        <v>0</v>
      </c>
      <c r="AT87" s="322">
        <v>0</v>
      </c>
      <c r="AU87" s="322">
        <v>0</v>
      </c>
      <c r="AV87" s="322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13028788</v>
      </c>
    </row>
    <row r="88" spans="1:84" ht="15" x14ac:dyDescent="0.25">
      <c r="A88" s="22" t="s">
        <v>288</v>
      </c>
      <c r="B88" s="16"/>
      <c r="C88" s="322">
        <v>0</v>
      </c>
      <c r="D88" s="322">
        <v>0</v>
      </c>
      <c r="E88" s="322">
        <v>0</v>
      </c>
      <c r="F88" s="322">
        <v>0</v>
      </c>
      <c r="G88" s="322">
        <v>0</v>
      </c>
      <c r="H88" s="322">
        <v>0</v>
      </c>
      <c r="I88" s="322">
        <v>0</v>
      </c>
      <c r="J88" s="322">
        <v>0</v>
      </c>
      <c r="K88" s="322">
        <v>0</v>
      </c>
      <c r="L88" s="322">
        <v>0</v>
      </c>
      <c r="M88" s="322">
        <v>0</v>
      </c>
      <c r="N88" s="322">
        <v>0</v>
      </c>
      <c r="O88" s="322">
        <v>0</v>
      </c>
      <c r="P88" s="322">
        <v>9634693</v>
      </c>
      <c r="Q88" s="322">
        <v>1105896</v>
      </c>
      <c r="R88" s="322">
        <v>3559419</v>
      </c>
      <c r="S88" s="322">
        <f>233832+1455489</f>
        <v>1689321</v>
      </c>
      <c r="T88" s="322">
        <v>0</v>
      </c>
      <c r="U88" s="322">
        <v>171935</v>
      </c>
      <c r="V88" s="322">
        <v>0</v>
      </c>
      <c r="W88" s="322">
        <v>0</v>
      </c>
      <c r="X88" s="322">
        <v>0</v>
      </c>
      <c r="Y88" s="322">
        <v>3827705</v>
      </c>
      <c r="Z88" s="322">
        <v>0</v>
      </c>
      <c r="AA88" s="322">
        <v>0</v>
      </c>
      <c r="AB88" s="322">
        <v>1345591</v>
      </c>
      <c r="AC88" s="322">
        <v>44470</v>
      </c>
      <c r="AD88" s="322">
        <v>0</v>
      </c>
      <c r="AE88" s="322">
        <v>3520222</v>
      </c>
      <c r="AF88" s="322">
        <v>0</v>
      </c>
      <c r="AG88" s="322">
        <v>0</v>
      </c>
      <c r="AH88" s="322">
        <v>0</v>
      </c>
      <c r="AI88" s="322">
        <v>0</v>
      </c>
      <c r="AJ88" s="322">
        <v>4738636</v>
      </c>
      <c r="AK88" s="322">
        <v>1153393</v>
      </c>
      <c r="AL88" s="322">
        <v>0</v>
      </c>
      <c r="AM88" s="322">
        <v>0</v>
      </c>
      <c r="AN88" s="322">
        <v>0</v>
      </c>
      <c r="AO88" s="322">
        <v>0</v>
      </c>
      <c r="AP88" s="322">
        <v>0</v>
      </c>
      <c r="AQ88" s="322">
        <v>0</v>
      </c>
      <c r="AR88" s="322">
        <v>0</v>
      </c>
      <c r="AS88" s="322">
        <v>0</v>
      </c>
      <c r="AT88" s="322">
        <v>0</v>
      </c>
      <c r="AU88" s="322">
        <v>0</v>
      </c>
      <c r="AV88" s="322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30791281</v>
      </c>
    </row>
    <row r="89" spans="1:84" ht="15" x14ac:dyDescent="0.2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2581824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13165708</v>
      </c>
      <c r="Q89" s="28">
        <f t="shared" si="21"/>
        <v>1399877</v>
      </c>
      <c r="R89" s="28">
        <f t="shared" si="21"/>
        <v>4639351</v>
      </c>
      <c r="S89" s="28">
        <f t="shared" si="21"/>
        <v>5506109</v>
      </c>
      <c r="T89" s="28">
        <f t="shared" si="21"/>
        <v>0</v>
      </c>
      <c r="U89" s="28">
        <f t="shared" si="21"/>
        <v>260926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3952721</v>
      </c>
      <c r="Z89" s="28">
        <f t="shared" si="21"/>
        <v>0</v>
      </c>
      <c r="AA89" s="28">
        <f t="shared" si="21"/>
        <v>0</v>
      </c>
      <c r="AB89" s="28">
        <f t="shared" si="21"/>
        <v>2459949</v>
      </c>
      <c r="AC89" s="28">
        <f t="shared" si="21"/>
        <v>318315</v>
      </c>
      <c r="AD89" s="28">
        <f t="shared" si="21"/>
        <v>0</v>
      </c>
      <c r="AE89" s="28">
        <f t="shared" si="21"/>
        <v>3641110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4740786</v>
      </c>
      <c r="AK89" s="28">
        <f t="shared" si="21"/>
        <v>1153393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43820069</v>
      </c>
    </row>
    <row r="90" spans="1:84" ht="15" x14ac:dyDescent="0.25">
      <c r="A90" s="35" t="s">
        <v>290</v>
      </c>
      <c r="B90" s="28"/>
      <c r="C90" s="333">
        <v>0</v>
      </c>
      <c r="D90" s="333">
        <v>0</v>
      </c>
      <c r="E90" s="333">
        <v>16219</v>
      </c>
      <c r="F90" s="333">
        <v>0</v>
      </c>
      <c r="G90" s="333">
        <v>0</v>
      </c>
      <c r="H90" s="333">
        <v>0</v>
      </c>
      <c r="I90" s="333">
        <v>0</v>
      </c>
      <c r="J90" s="333">
        <v>0</v>
      </c>
      <c r="K90" s="333">
        <v>0</v>
      </c>
      <c r="L90" s="333">
        <v>0</v>
      </c>
      <c r="M90" s="333">
        <v>0</v>
      </c>
      <c r="N90" s="333">
        <v>0</v>
      </c>
      <c r="O90" s="333">
        <v>0</v>
      </c>
      <c r="P90" s="333">
        <v>3906</v>
      </c>
      <c r="Q90" s="333">
        <v>1410</v>
      </c>
      <c r="R90" s="333">
        <v>529</v>
      </c>
      <c r="S90" s="333">
        <v>245</v>
      </c>
      <c r="T90" s="333">
        <v>0</v>
      </c>
      <c r="U90" s="333">
        <v>461</v>
      </c>
      <c r="V90" s="333">
        <v>0</v>
      </c>
      <c r="W90" s="333">
        <v>0</v>
      </c>
      <c r="X90" s="333">
        <v>0</v>
      </c>
      <c r="Y90" s="333">
        <v>3060</v>
      </c>
      <c r="Z90" s="333">
        <v>0</v>
      </c>
      <c r="AA90" s="333">
        <v>0</v>
      </c>
      <c r="AB90" s="333">
        <v>300</v>
      </c>
      <c r="AC90" s="333">
        <v>103</v>
      </c>
      <c r="AD90" s="333">
        <v>0</v>
      </c>
      <c r="AE90" s="333">
        <v>7479</v>
      </c>
      <c r="AF90" s="333">
        <v>0</v>
      </c>
      <c r="AG90" s="333">
        <v>0</v>
      </c>
      <c r="AH90" s="333">
        <v>0</v>
      </c>
      <c r="AI90" s="333">
        <v>0</v>
      </c>
      <c r="AJ90" s="333">
        <v>9055</v>
      </c>
      <c r="AK90" s="333">
        <v>5927</v>
      </c>
      <c r="AL90" s="333">
        <v>0</v>
      </c>
      <c r="AM90" s="333">
        <v>0</v>
      </c>
      <c r="AN90" s="333">
        <v>0</v>
      </c>
      <c r="AO90" s="333">
        <v>0</v>
      </c>
      <c r="AP90" s="333">
        <v>0</v>
      </c>
      <c r="AQ90" s="333">
        <v>0</v>
      </c>
      <c r="AR90" s="333">
        <v>0</v>
      </c>
      <c r="AS90" s="333">
        <v>0</v>
      </c>
      <c r="AT90" s="333">
        <v>0</v>
      </c>
      <c r="AU90" s="333">
        <v>0</v>
      </c>
      <c r="AV90" s="333">
        <v>0</v>
      </c>
      <c r="AW90" s="333">
        <v>0</v>
      </c>
      <c r="AX90" s="333">
        <v>0</v>
      </c>
      <c r="AY90" s="333">
        <v>4817</v>
      </c>
      <c r="AZ90" s="333">
        <v>1439</v>
      </c>
      <c r="BA90" s="333">
        <v>1614</v>
      </c>
      <c r="BB90" s="333">
        <v>1835</v>
      </c>
      <c r="BC90" s="333">
        <v>0</v>
      </c>
      <c r="BD90" s="333">
        <v>0</v>
      </c>
      <c r="BE90" s="333">
        <v>8392</v>
      </c>
      <c r="BF90" s="333">
        <v>722</v>
      </c>
      <c r="BG90" s="333">
        <v>0</v>
      </c>
      <c r="BH90" s="333">
        <v>0</v>
      </c>
      <c r="BI90" s="333">
        <v>0</v>
      </c>
      <c r="BJ90" s="333">
        <v>0</v>
      </c>
      <c r="BK90" s="333">
        <v>0</v>
      </c>
      <c r="BL90" s="333">
        <v>0</v>
      </c>
      <c r="BM90" s="333">
        <v>0</v>
      </c>
      <c r="BN90" s="333">
        <v>11951</v>
      </c>
      <c r="BO90" s="333">
        <v>0</v>
      </c>
      <c r="BP90" s="333">
        <v>0</v>
      </c>
      <c r="BQ90" s="333">
        <v>0</v>
      </c>
      <c r="BR90" s="333">
        <v>375</v>
      </c>
      <c r="BS90" s="333">
        <v>0</v>
      </c>
      <c r="BT90" s="333">
        <v>0</v>
      </c>
      <c r="BU90" s="333">
        <v>0</v>
      </c>
      <c r="BV90" s="333">
        <v>1061</v>
      </c>
      <c r="BW90" s="333">
        <v>0</v>
      </c>
      <c r="BX90" s="333">
        <v>0</v>
      </c>
      <c r="BY90" s="333">
        <v>1267</v>
      </c>
      <c r="BZ90" s="333">
        <v>0</v>
      </c>
      <c r="CA90" s="333">
        <v>0</v>
      </c>
      <c r="CB90" s="333">
        <v>0</v>
      </c>
      <c r="CC90" s="333">
        <v>6575</v>
      </c>
      <c r="CD90" s="236" t="s">
        <v>248</v>
      </c>
      <c r="CE90" s="28">
        <f t="shared" si="20"/>
        <v>88742</v>
      </c>
      <c r="CF90" s="28">
        <f>BE59-CE90</f>
        <v>0</v>
      </c>
    </row>
    <row r="91" spans="1:84" ht="15" x14ac:dyDescent="0.25">
      <c r="A91" s="22" t="s">
        <v>291</v>
      </c>
      <c r="B91" s="16"/>
      <c r="C91" s="322">
        <v>0</v>
      </c>
      <c r="D91" s="322">
        <v>0</v>
      </c>
      <c r="E91" s="322">
        <v>3741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322">
        <v>0</v>
      </c>
      <c r="O91" s="322">
        <v>0</v>
      </c>
      <c r="P91" s="322">
        <v>0</v>
      </c>
      <c r="Q91" s="322">
        <v>0</v>
      </c>
      <c r="R91" s="322">
        <v>0</v>
      </c>
      <c r="S91" s="322">
        <v>0</v>
      </c>
      <c r="T91" s="322">
        <v>0</v>
      </c>
      <c r="U91" s="322">
        <v>0</v>
      </c>
      <c r="V91" s="322">
        <v>0</v>
      </c>
      <c r="W91" s="322">
        <v>0</v>
      </c>
      <c r="X91" s="322">
        <v>0</v>
      </c>
      <c r="Y91" s="322">
        <v>0</v>
      </c>
      <c r="Z91" s="322">
        <v>0</v>
      </c>
      <c r="AA91" s="322">
        <v>0</v>
      </c>
      <c r="AB91" s="322">
        <v>0</v>
      </c>
      <c r="AC91" s="322">
        <v>0</v>
      </c>
      <c r="AD91" s="322">
        <v>0</v>
      </c>
      <c r="AE91" s="322">
        <v>0</v>
      </c>
      <c r="AF91" s="322">
        <v>0</v>
      </c>
      <c r="AG91" s="322">
        <v>0</v>
      </c>
      <c r="AH91" s="322">
        <v>0</v>
      </c>
      <c r="AI91" s="322">
        <v>0</v>
      </c>
      <c r="AJ91" s="322">
        <v>0</v>
      </c>
      <c r="AK91" s="322">
        <v>0</v>
      </c>
      <c r="AL91" s="322">
        <v>0</v>
      </c>
      <c r="AM91" s="322">
        <v>0</v>
      </c>
      <c r="AN91" s="322">
        <v>0</v>
      </c>
      <c r="AO91" s="322">
        <v>0</v>
      </c>
      <c r="AP91" s="322">
        <v>0</v>
      </c>
      <c r="AQ91" s="322">
        <v>0</v>
      </c>
      <c r="AR91" s="322">
        <v>0</v>
      </c>
      <c r="AS91" s="322">
        <v>0</v>
      </c>
      <c r="AT91" s="322">
        <v>0</v>
      </c>
      <c r="AU91" s="322">
        <v>0</v>
      </c>
      <c r="AV91" s="322">
        <v>0</v>
      </c>
      <c r="AW91" s="322">
        <v>0</v>
      </c>
      <c r="AX91" s="253" t="s">
        <v>248</v>
      </c>
      <c r="AY91" s="253" t="s">
        <v>248</v>
      </c>
      <c r="AZ91" s="322">
        <v>18105</v>
      </c>
      <c r="BA91" s="322">
        <v>0</v>
      </c>
      <c r="BB91" s="322">
        <v>0</v>
      </c>
      <c r="BC91" s="322">
        <v>0</v>
      </c>
      <c r="BD91" s="25" t="s">
        <v>248</v>
      </c>
      <c r="BE91" s="25" t="s">
        <v>248</v>
      </c>
      <c r="BF91" s="322">
        <v>0</v>
      </c>
      <c r="BG91" s="25" t="s">
        <v>248</v>
      </c>
      <c r="BH91" s="322">
        <v>0</v>
      </c>
      <c r="BI91" s="322">
        <v>0</v>
      </c>
      <c r="BJ91" s="25" t="s">
        <v>248</v>
      </c>
      <c r="BK91" s="322">
        <v>0</v>
      </c>
      <c r="BL91" s="322">
        <v>0</v>
      </c>
      <c r="BM91" s="322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2">
        <v>0</v>
      </c>
      <c r="BS91" s="322">
        <v>0</v>
      </c>
      <c r="BT91" s="322">
        <v>0</v>
      </c>
      <c r="BU91" s="322">
        <v>0</v>
      </c>
      <c r="BV91" s="322">
        <v>0</v>
      </c>
      <c r="BW91" s="322">
        <v>0</v>
      </c>
      <c r="BX91" s="322">
        <v>0</v>
      </c>
      <c r="BY91" s="322">
        <v>0</v>
      </c>
      <c r="BZ91" s="322">
        <v>0</v>
      </c>
      <c r="CA91" s="322">
        <v>0</v>
      </c>
      <c r="CB91" s="322">
        <v>0</v>
      </c>
      <c r="CC91" s="25" t="s">
        <v>248</v>
      </c>
      <c r="CD91" s="25" t="s">
        <v>248</v>
      </c>
      <c r="CE91" s="28">
        <f t="shared" si="20"/>
        <v>21846</v>
      </c>
      <c r="CF91" s="28">
        <f>AY59-CE91</f>
        <v>0</v>
      </c>
    </row>
    <row r="92" spans="1:84" ht="15" x14ac:dyDescent="0.25">
      <c r="A92" s="22" t="s">
        <v>292</v>
      </c>
      <c r="B92" s="16"/>
      <c r="C92" s="322">
        <v>0</v>
      </c>
      <c r="D92" s="322">
        <v>0</v>
      </c>
      <c r="E92" s="322">
        <v>18342</v>
      </c>
      <c r="F92" s="322">
        <v>0</v>
      </c>
      <c r="G92" s="322">
        <v>0</v>
      </c>
      <c r="H92" s="322">
        <v>0</v>
      </c>
      <c r="I92" s="322">
        <v>0</v>
      </c>
      <c r="J92" s="322">
        <v>0</v>
      </c>
      <c r="K92" s="322">
        <v>0</v>
      </c>
      <c r="L92" s="322">
        <v>0</v>
      </c>
      <c r="M92" s="322">
        <v>0</v>
      </c>
      <c r="N92" s="322">
        <v>0</v>
      </c>
      <c r="O92" s="322">
        <v>0</v>
      </c>
      <c r="P92" s="322">
        <v>0</v>
      </c>
      <c r="Q92" s="322">
        <v>0</v>
      </c>
      <c r="R92" s="322">
        <v>0</v>
      </c>
      <c r="S92" s="322">
        <v>0</v>
      </c>
      <c r="T92" s="322">
        <v>0</v>
      </c>
      <c r="U92" s="322">
        <v>0</v>
      </c>
      <c r="V92" s="322">
        <v>0</v>
      </c>
      <c r="W92" s="322">
        <v>0</v>
      </c>
      <c r="X92" s="322">
        <v>0</v>
      </c>
      <c r="Y92" s="322">
        <v>0</v>
      </c>
      <c r="Z92" s="322">
        <v>0</v>
      </c>
      <c r="AA92" s="322">
        <v>0</v>
      </c>
      <c r="AB92" s="322">
        <v>0</v>
      </c>
      <c r="AC92" s="322">
        <v>0</v>
      </c>
      <c r="AD92" s="322">
        <v>0</v>
      </c>
      <c r="AE92" s="322">
        <v>0</v>
      </c>
      <c r="AF92" s="322">
        <v>0</v>
      </c>
      <c r="AG92" s="322">
        <v>0</v>
      </c>
      <c r="AH92" s="322">
        <v>0</v>
      </c>
      <c r="AI92" s="322">
        <v>0</v>
      </c>
      <c r="AJ92" s="322">
        <v>0</v>
      </c>
      <c r="AK92" s="322">
        <v>0</v>
      </c>
      <c r="AL92" s="322">
        <v>0</v>
      </c>
      <c r="AM92" s="322">
        <v>0</v>
      </c>
      <c r="AN92" s="322">
        <v>0</v>
      </c>
      <c r="AO92" s="322">
        <v>0</v>
      </c>
      <c r="AP92" s="322">
        <v>0</v>
      </c>
      <c r="AQ92" s="322">
        <v>0</v>
      </c>
      <c r="AR92" s="322">
        <v>0</v>
      </c>
      <c r="AS92" s="322">
        <v>0</v>
      </c>
      <c r="AT92" s="322">
        <v>0</v>
      </c>
      <c r="AU92" s="322">
        <v>0</v>
      </c>
      <c r="AV92" s="322">
        <v>0</v>
      </c>
      <c r="AW92" s="322">
        <v>0</v>
      </c>
      <c r="AX92" s="253" t="s">
        <v>248</v>
      </c>
      <c r="AY92" s="253" t="s">
        <v>248</v>
      </c>
      <c r="AZ92" s="25" t="s">
        <v>248</v>
      </c>
      <c r="BA92" s="322">
        <v>0</v>
      </c>
      <c r="BB92" s="322">
        <v>0</v>
      </c>
      <c r="BC92" s="322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2">
        <v>0</v>
      </c>
      <c r="BI92" s="322">
        <v>0</v>
      </c>
      <c r="BJ92" s="25" t="s">
        <v>248</v>
      </c>
      <c r="BK92" s="322">
        <v>0</v>
      </c>
      <c r="BL92" s="322">
        <v>0</v>
      </c>
      <c r="BM92" s="322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2">
        <v>0</v>
      </c>
      <c r="BT92" s="322">
        <v>0</v>
      </c>
      <c r="BU92" s="322">
        <v>0</v>
      </c>
      <c r="BV92" s="322">
        <v>0</v>
      </c>
      <c r="BW92" s="322">
        <v>0</v>
      </c>
      <c r="BX92" s="322">
        <v>0</v>
      </c>
      <c r="BY92" s="322">
        <v>0</v>
      </c>
      <c r="BZ92" s="322">
        <v>0</v>
      </c>
      <c r="CA92" s="322">
        <v>0</v>
      </c>
      <c r="CB92" s="322">
        <v>0</v>
      </c>
      <c r="CC92" s="25" t="s">
        <v>248</v>
      </c>
      <c r="CD92" s="25" t="s">
        <v>248</v>
      </c>
      <c r="CE92" s="28">
        <f t="shared" si="20"/>
        <v>18342</v>
      </c>
      <c r="CF92" s="16"/>
    </row>
    <row r="93" spans="1:84" ht="15" x14ac:dyDescent="0.25">
      <c r="A93" s="22" t="s">
        <v>293</v>
      </c>
      <c r="B93" s="16"/>
      <c r="C93" s="322">
        <v>0</v>
      </c>
      <c r="D93" s="322">
        <v>0</v>
      </c>
      <c r="E93" s="322">
        <v>24107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322">
        <v>0</v>
      </c>
      <c r="O93" s="322">
        <v>0</v>
      </c>
      <c r="P93" s="322">
        <v>21472</v>
      </c>
      <c r="Q93" s="322">
        <v>0</v>
      </c>
      <c r="R93" s="322">
        <v>0</v>
      </c>
      <c r="S93" s="322">
        <v>0</v>
      </c>
      <c r="T93" s="322">
        <v>0</v>
      </c>
      <c r="U93" s="322">
        <v>0</v>
      </c>
      <c r="V93" s="322">
        <v>0</v>
      </c>
      <c r="W93" s="322">
        <v>0</v>
      </c>
      <c r="X93" s="322">
        <v>0</v>
      </c>
      <c r="Y93" s="322">
        <v>1299</v>
      </c>
      <c r="Z93" s="322">
        <v>0</v>
      </c>
      <c r="AA93" s="322">
        <v>0</v>
      </c>
      <c r="AB93" s="322">
        <v>0</v>
      </c>
      <c r="AC93" s="322">
        <v>0</v>
      </c>
      <c r="AD93" s="322">
        <v>0</v>
      </c>
      <c r="AE93" s="322">
        <v>1381</v>
      </c>
      <c r="AF93" s="322">
        <v>0</v>
      </c>
      <c r="AG93" s="322">
        <v>0</v>
      </c>
      <c r="AH93" s="322">
        <v>0</v>
      </c>
      <c r="AI93" s="322">
        <v>0</v>
      </c>
      <c r="AJ93" s="322">
        <v>11233</v>
      </c>
      <c r="AK93" s="322">
        <v>520</v>
      </c>
      <c r="AL93" s="322">
        <v>0</v>
      </c>
      <c r="AM93" s="322">
        <v>0</v>
      </c>
      <c r="AN93" s="322">
        <v>0</v>
      </c>
      <c r="AO93" s="322">
        <v>0</v>
      </c>
      <c r="AP93" s="322">
        <v>0</v>
      </c>
      <c r="AQ93" s="322">
        <v>0</v>
      </c>
      <c r="AR93" s="322">
        <v>0</v>
      </c>
      <c r="AS93" s="322">
        <v>0</v>
      </c>
      <c r="AT93" s="322">
        <v>0</v>
      </c>
      <c r="AU93" s="322">
        <v>0</v>
      </c>
      <c r="AV93" s="322">
        <v>0</v>
      </c>
      <c r="AW93" s="322">
        <v>0</v>
      </c>
      <c r="AX93" s="253" t="s">
        <v>248</v>
      </c>
      <c r="AY93" s="253" t="s">
        <v>248</v>
      </c>
      <c r="AZ93" s="25" t="s">
        <v>248</v>
      </c>
      <c r="BA93" s="25" t="s">
        <v>248</v>
      </c>
      <c r="BB93" s="322">
        <v>0</v>
      </c>
      <c r="BC93" s="322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2">
        <v>0</v>
      </c>
      <c r="BI93" s="322">
        <v>0</v>
      </c>
      <c r="BJ93" s="25" t="s">
        <v>248</v>
      </c>
      <c r="BK93" s="322">
        <v>0</v>
      </c>
      <c r="BL93" s="322">
        <v>0</v>
      </c>
      <c r="BM93" s="322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2">
        <v>0</v>
      </c>
      <c r="BT93" s="322">
        <v>0</v>
      </c>
      <c r="BU93" s="322">
        <v>0</v>
      </c>
      <c r="BV93" s="322">
        <v>0</v>
      </c>
      <c r="BW93" s="322">
        <v>0</v>
      </c>
      <c r="BX93" s="322">
        <v>0</v>
      </c>
      <c r="BY93" s="322">
        <v>0</v>
      </c>
      <c r="BZ93" s="322">
        <v>0</v>
      </c>
      <c r="CA93" s="322">
        <v>0</v>
      </c>
      <c r="CB93" s="322">
        <v>0</v>
      </c>
      <c r="CC93" s="25" t="s">
        <v>248</v>
      </c>
      <c r="CD93" s="25" t="s">
        <v>248</v>
      </c>
      <c r="CE93" s="28">
        <f t="shared" si="20"/>
        <v>60012</v>
      </c>
      <c r="CF93" s="28">
        <f>BA59</f>
        <v>0</v>
      </c>
    </row>
    <row r="94" spans="1:84" ht="15" x14ac:dyDescent="0.25">
      <c r="A94" s="22" t="s">
        <v>294</v>
      </c>
      <c r="B94" s="16"/>
      <c r="C94" s="326">
        <v>0</v>
      </c>
      <c r="D94" s="326">
        <v>0</v>
      </c>
      <c r="E94" s="326">
        <v>17.39</v>
      </c>
      <c r="F94" s="326">
        <v>0</v>
      </c>
      <c r="G94" s="326">
        <v>0</v>
      </c>
      <c r="H94" s="326">
        <v>0</v>
      </c>
      <c r="I94" s="326">
        <v>0</v>
      </c>
      <c r="J94" s="326">
        <v>0</v>
      </c>
      <c r="K94" s="326">
        <v>0</v>
      </c>
      <c r="L94" s="326">
        <v>0</v>
      </c>
      <c r="M94" s="326">
        <v>0</v>
      </c>
      <c r="N94" s="326">
        <v>0</v>
      </c>
      <c r="O94" s="326">
        <v>0</v>
      </c>
      <c r="P94" s="327">
        <v>10.66</v>
      </c>
      <c r="Q94" s="327">
        <v>2.09</v>
      </c>
      <c r="R94" s="327">
        <v>5.13</v>
      </c>
      <c r="S94" s="328">
        <v>0</v>
      </c>
      <c r="T94" s="328">
        <v>0</v>
      </c>
      <c r="U94" s="329">
        <v>0</v>
      </c>
      <c r="V94" s="327">
        <v>0</v>
      </c>
      <c r="W94" s="327">
        <v>0</v>
      </c>
      <c r="X94" s="327">
        <v>0</v>
      </c>
      <c r="Y94" s="327">
        <v>0</v>
      </c>
      <c r="Z94" s="327">
        <v>0</v>
      </c>
      <c r="AA94" s="327">
        <v>0</v>
      </c>
      <c r="AB94" s="328">
        <v>0</v>
      </c>
      <c r="AC94" s="327">
        <v>0</v>
      </c>
      <c r="AD94" s="327">
        <v>0</v>
      </c>
      <c r="AE94" s="327">
        <v>0</v>
      </c>
      <c r="AF94" s="327">
        <v>0</v>
      </c>
      <c r="AG94" s="327">
        <v>0</v>
      </c>
      <c r="AH94" s="327">
        <v>0</v>
      </c>
      <c r="AI94" s="327">
        <v>0</v>
      </c>
      <c r="AJ94" s="327">
        <v>10.72</v>
      </c>
      <c r="AK94" s="327">
        <v>0</v>
      </c>
      <c r="AL94" s="327">
        <v>0</v>
      </c>
      <c r="AM94" s="327">
        <v>0</v>
      </c>
      <c r="AN94" s="327">
        <v>0</v>
      </c>
      <c r="AO94" s="327">
        <v>0</v>
      </c>
      <c r="AP94" s="327">
        <v>0</v>
      </c>
      <c r="AQ94" s="327">
        <v>0</v>
      </c>
      <c r="AR94" s="327">
        <v>0</v>
      </c>
      <c r="AS94" s="327">
        <v>0</v>
      </c>
      <c r="AT94" s="327">
        <v>0</v>
      </c>
      <c r="AU94" s="327">
        <v>0</v>
      </c>
      <c r="AV94" s="328">
        <v>0</v>
      </c>
      <c r="AW94" s="253" t="s">
        <v>248</v>
      </c>
      <c r="AX94" s="253" t="s">
        <v>248</v>
      </c>
      <c r="AY94" s="25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4"/>
      <c r="BV94" s="254"/>
      <c r="BW94" s="254"/>
      <c r="BX94" s="254"/>
      <c r="BY94" s="254"/>
      <c r="BZ94" s="254"/>
      <c r="CA94" s="254"/>
      <c r="CB94" s="254"/>
      <c r="CC94" s="25" t="s">
        <v>248</v>
      </c>
      <c r="CD94" s="25" t="s">
        <v>248</v>
      </c>
      <c r="CE94" s="238">
        <f t="shared" si="20"/>
        <v>45.99</v>
      </c>
      <c r="CF94" s="33"/>
    </row>
    <row r="95" spans="1:84" ht="15" x14ac:dyDescent="0.25">
      <c r="A95" s="34" t="s">
        <v>295</v>
      </c>
      <c r="B95" s="34"/>
      <c r="C95" s="34"/>
      <c r="D95" s="34"/>
      <c r="E95" s="34"/>
    </row>
    <row r="96" spans="1:84" ht="15" x14ac:dyDescent="0.25">
      <c r="A96" s="35" t="s">
        <v>296</v>
      </c>
      <c r="B96" s="36"/>
      <c r="C96" s="334" t="s">
        <v>1362</v>
      </c>
      <c r="D96" s="335"/>
      <c r="E96" s="336"/>
      <c r="F96" s="12"/>
    </row>
    <row r="97" spans="1:6" ht="15" x14ac:dyDescent="0.25">
      <c r="A97" s="28" t="s">
        <v>298</v>
      </c>
      <c r="B97" s="36" t="s">
        <v>299</v>
      </c>
      <c r="C97" s="337" t="s">
        <v>300</v>
      </c>
      <c r="D97" s="335"/>
      <c r="E97" s="336"/>
      <c r="F97" s="12"/>
    </row>
    <row r="98" spans="1:6" ht="15" x14ac:dyDescent="0.25">
      <c r="A98" s="28" t="s">
        <v>301</v>
      </c>
      <c r="B98" s="36" t="s">
        <v>299</v>
      </c>
      <c r="C98" s="338" t="s">
        <v>302</v>
      </c>
      <c r="D98" s="335"/>
      <c r="E98" s="336"/>
      <c r="F98" s="12"/>
    </row>
    <row r="99" spans="1:6" ht="15" x14ac:dyDescent="0.25">
      <c r="A99" s="28" t="s">
        <v>303</v>
      </c>
      <c r="B99" s="36" t="s">
        <v>299</v>
      </c>
      <c r="C99" s="339" t="s">
        <v>304</v>
      </c>
      <c r="D99" s="335"/>
      <c r="E99" s="336"/>
      <c r="F99" s="12"/>
    </row>
    <row r="100" spans="1:6" ht="15" x14ac:dyDescent="0.25">
      <c r="A100" s="28" t="s">
        <v>305</v>
      </c>
      <c r="B100" s="36" t="s">
        <v>299</v>
      </c>
      <c r="C100" s="340" t="s">
        <v>306</v>
      </c>
      <c r="D100" s="335"/>
      <c r="E100" s="336"/>
      <c r="F100" s="12"/>
    </row>
    <row r="101" spans="1:6" ht="15" x14ac:dyDescent="0.25">
      <c r="A101" s="28" t="s">
        <v>307</v>
      </c>
      <c r="B101" s="36" t="s">
        <v>299</v>
      </c>
      <c r="C101" s="341" t="s">
        <v>308</v>
      </c>
      <c r="D101" s="335"/>
      <c r="E101" s="336"/>
      <c r="F101" s="12"/>
    </row>
    <row r="102" spans="1:6" ht="15" x14ac:dyDescent="0.25">
      <c r="A102" s="28" t="s">
        <v>309</v>
      </c>
      <c r="B102" s="36" t="s">
        <v>299</v>
      </c>
      <c r="C102" s="339" t="s">
        <v>310</v>
      </c>
      <c r="D102" s="335"/>
      <c r="E102" s="336"/>
      <c r="F102" s="12"/>
    </row>
    <row r="103" spans="1:6" ht="15" x14ac:dyDescent="0.25">
      <c r="A103" s="28" t="s">
        <v>311</v>
      </c>
      <c r="B103" s="36" t="s">
        <v>299</v>
      </c>
      <c r="C103" s="341" t="s">
        <v>306</v>
      </c>
      <c r="D103" s="335"/>
      <c r="E103" s="336"/>
      <c r="F103" s="12"/>
    </row>
    <row r="104" spans="1:6" ht="15" x14ac:dyDescent="0.25">
      <c r="A104" s="28" t="s">
        <v>312</v>
      </c>
      <c r="B104" s="36" t="s">
        <v>299</v>
      </c>
      <c r="C104" s="341" t="s">
        <v>313</v>
      </c>
      <c r="D104" s="335"/>
      <c r="E104" s="336"/>
      <c r="F104" s="12"/>
    </row>
    <row r="105" spans="1:6" ht="15" x14ac:dyDescent="0.25">
      <c r="A105" s="28" t="s">
        <v>314</v>
      </c>
      <c r="B105" s="36" t="s">
        <v>299</v>
      </c>
      <c r="C105" s="341" t="s">
        <v>315</v>
      </c>
      <c r="D105" s="335"/>
      <c r="E105" s="336"/>
      <c r="F105" s="12"/>
    </row>
    <row r="106" spans="1:6" ht="15" x14ac:dyDescent="0.25">
      <c r="A106" s="28" t="s">
        <v>316</v>
      </c>
      <c r="B106" s="36" t="s">
        <v>299</v>
      </c>
      <c r="C106" s="341"/>
      <c r="D106" s="335"/>
      <c r="E106" s="336"/>
      <c r="F106" s="12"/>
    </row>
    <row r="107" spans="1:6" ht="15" x14ac:dyDescent="0.25">
      <c r="A107" s="28" t="s">
        <v>318</v>
      </c>
      <c r="B107" s="36" t="s">
        <v>299</v>
      </c>
      <c r="C107" s="342"/>
      <c r="D107" s="335"/>
      <c r="E107" s="336"/>
      <c r="F107" s="12"/>
    </row>
    <row r="108" spans="1:6" ht="15" x14ac:dyDescent="0.25">
      <c r="A108" s="28" t="s">
        <v>319</v>
      </c>
      <c r="B108" s="36" t="s">
        <v>299</v>
      </c>
      <c r="C108" s="343"/>
      <c r="D108" s="335"/>
      <c r="E108" s="336"/>
      <c r="F108" s="12"/>
    </row>
    <row r="109" spans="1:6" ht="15" x14ac:dyDescent="0.25">
      <c r="A109" s="40" t="s">
        <v>320</v>
      </c>
      <c r="B109" s="36" t="s">
        <v>299</v>
      </c>
      <c r="C109" s="338" t="s">
        <v>1363</v>
      </c>
      <c r="D109" s="335"/>
      <c r="E109" s="336"/>
      <c r="F109" s="12"/>
    </row>
    <row r="110" spans="1:6" ht="15" x14ac:dyDescent="0.25">
      <c r="A110" s="40" t="s">
        <v>322</v>
      </c>
      <c r="B110" s="36" t="s">
        <v>299</v>
      </c>
      <c r="C110" s="344" t="s">
        <v>1364</v>
      </c>
      <c r="D110" s="335"/>
      <c r="E110" s="336"/>
      <c r="F110" s="12"/>
    </row>
    <row r="111" spans="1:6" ht="15" x14ac:dyDescent="0.25">
      <c r="A111" s="34" t="s">
        <v>324</v>
      </c>
      <c r="B111" s="34"/>
      <c r="C111" s="34"/>
      <c r="D111" s="34"/>
      <c r="E111" s="34"/>
    </row>
    <row r="112" spans="1:6" ht="15" x14ac:dyDescent="0.25">
      <c r="A112" s="41" t="s">
        <v>325</v>
      </c>
      <c r="B112" s="41"/>
      <c r="C112" s="41"/>
      <c r="D112" s="41"/>
      <c r="E112" s="41"/>
    </row>
    <row r="113" spans="1:5" ht="15" x14ac:dyDescent="0.25">
      <c r="A113" s="16" t="s">
        <v>307</v>
      </c>
      <c r="B113" s="42" t="s">
        <v>299</v>
      </c>
      <c r="C113" s="345"/>
      <c r="D113" s="16"/>
      <c r="E113" s="16"/>
    </row>
    <row r="114" spans="1:5" ht="15" x14ac:dyDescent="0.25">
      <c r="A114" s="16" t="s">
        <v>311</v>
      </c>
      <c r="B114" s="42" t="s">
        <v>299</v>
      </c>
      <c r="C114" s="345"/>
      <c r="D114" s="16"/>
      <c r="E114" s="16"/>
    </row>
    <row r="115" spans="1:5" ht="15" x14ac:dyDescent="0.25">
      <c r="A115" s="16" t="s">
        <v>326</v>
      </c>
      <c r="B115" s="42" t="s">
        <v>299</v>
      </c>
      <c r="C115" s="345"/>
      <c r="D115" s="16"/>
      <c r="E115" s="16"/>
    </row>
    <row r="116" spans="1:5" ht="15" x14ac:dyDescent="0.25">
      <c r="A116" s="41" t="s">
        <v>327</v>
      </c>
      <c r="B116" s="41"/>
      <c r="C116" s="41"/>
      <c r="D116" s="41"/>
      <c r="E116" s="41"/>
    </row>
    <row r="117" spans="1:5" ht="15" x14ac:dyDescent="0.25">
      <c r="A117" s="16" t="s">
        <v>328</v>
      </c>
      <c r="B117" s="42" t="s">
        <v>299</v>
      </c>
      <c r="C117" s="345"/>
      <c r="D117" s="16"/>
      <c r="E117" s="16"/>
    </row>
    <row r="118" spans="1:5" ht="15" x14ac:dyDescent="0.25">
      <c r="A118" s="16" t="s">
        <v>159</v>
      </c>
      <c r="B118" s="42" t="s">
        <v>299</v>
      </c>
      <c r="C118" s="346">
        <v>1</v>
      </c>
      <c r="D118" s="16"/>
      <c r="E118" s="16"/>
    </row>
    <row r="119" spans="1:5" ht="15" x14ac:dyDescent="0.25">
      <c r="A119" s="41" t="s">
        <v>329</v>
      </c>
      <c r="B119" s="41"/>
      <c r="C119" s="41"/>
      <c r="D119" s="41"/>
      <c r="E119" s="41"/>
    </row>
    <row r="120" spans="1:5" ht="15" x14ac:dyDescent="0.25">
      <c r="A120" s="16" t="s">
        <v>330</v>
      </c>
      <c r="B120" s="42" t="s">
        <v>299</v>
      </c>
      <c r="C120" s="345"/>
      <c r="D120" s="16"/>
      <c r="E120" s="16"/>
    </row>
    <row r="121" spans="1:5" ht="15" x14ac:dyDescent="0.25">
      <c r="A121" s="16" t="s">
        <v>331</v>
      </c>
      <c r="B121" s="42" t="s">
        <v>299</v>
      </c>
      <c r="C121" s="345"/>
      <c r="D121" s="16"/>
      <c r="E121" s="16"/>
    </row>
    <row r="122" spans="1:5" ht="15" x14ac:dyDescent="0.25">
      <c r="A122" s="16" t="s">
        <v>332</v>
      </c>
      <c r="B122" s="42" t="s">
        <v>299</v>
      </c>
      <c r="C122" s="345"/>
      <c r="D122" s="16"/>
      <c r="E122" s="16"/>
    </row>
    <row r="123" spans="1:5" ht="15" x14ac:dyDescent="0.25">
      <c r="A123" s="16"/>
      <c r="B123" s="42"/>
      <c r="C123" s="44"/>
      <c r="D123" s="16"/>
      <c r="E123" s="16"/>
    </row>
    <row r="124" spans="1:5" ht="15" x14ac:dyDescent="0.25">
      <c r="A124" s="45" t="s">
        <v>333</v>
      </c>
      <c r="B124" s="34"/>
      <c r="C124" s="34"/>
      <c r="D124" s="34"/>
      <c r="E124" s="34"/>
    </row>
    <row r="125" spans="1:5" ht="15" x14ac:dyDescent="0.25">
      <c r="A125" s="16"/>
      <c r="B125" s="42"/>
      <c r="C125" s="44"/>
      <c r="D125" s="16"/>
      <c r="E125" s="16"/>
    </row>
    <row r="126" spans="1:5" ht="15" x14ac:dyDescent="0.2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ht="15" x14ac:dyDescent="0.25">
      <c r="A127" s="16" t="s">
        <v>336</v>
      </c>
      <c r="B127" s="42" t="s">
        <v>299</v>
      </c>
      <c r="C127" s="345">
        <v>161</v>
      </c>
      <c r="D127" s="347">
        <v>1020</v>
      </c>
      <c r="E127" s="16"/>
    </row>
    <row r="128" spans="1:5" ht="15" x14ac:dyDescent="0.25">
      <c r="A128" s="16" t="s">
        <v>337</v>
      </c>
      <c r="B128" s="42" t="s">
        <v>299</v>
      </c>
      <c r="C128" s="345"/>
      <c r="D128" s="347"/>
      <c r="E128" s="16"/>
    </row>
    <row r="129" spans="1:5" ht="15" x14ac:dyDescent="0.25">
      <c r="A129" s="16" t="s">
        <v>338</v>
      </c>
      <c r="B129" s="42" t="s">
        <v>299</v>
      </c>
      <c r="C129" s="345"/>
      <c r="D129" s="347"/>
      <c r="E129" s="16"/>
    </row>
    <row r="130" spans="1:5" ht="15" x14ac:dyDescent="0.25">
      <c r="A130" s="16" t="s">
        <v>339</v>
      </c>
      <c r="B130" s="42" t="s">
        <v>299</v>
      </c>
      <c r="C130" s="345"/>
      <c r="D130" s="347"/>
      <c r="E130" s="16"/>
    </row>
    <row r="131" spans="1:5" ht="15" x14ac:dyDescent="0.25">
      <c r="A131" s="22" t="s">
        <v>340</v>
      </c>
      <c r="B131" s="16"/>
      <c r="C131" s="17" t="s">
        <v>194</v>
      </c>
      <c r="D131" s="16"/>
      <c r="E131" s="16"/>
    </row>
    <row r="132" spans="1:5" ht="15" x14ac:dyDescent="0.25">
      <c r="A132" s="16" t="s">
        <v>341</v>
      </c>
      <c r="B132" s="42" t="s">
        <v>299</v>
      </c>
      <c r="C132" s="345"/>
      <c r="D132" s="16"/>
      <c r="E132" s="16"/>
    </row>
    <row r="133" spans="1:5" ht="15" x14ac:dyDescent="0.25">
      <c r="A133" s="16" t="s">
        <v>342</v>
      </c>
      <c r="B133" s="42" t="s">
        <v>299</v>
      </c>
      <c r="C133" s="345"/>
      <c r="D133" s="16"/>
      <c r="E133" s="16"/>
    </row>
    <row r="134" spans="1:5" ht="15" x14ac:dyDescent="0.25">
      <c r="A134" s="16" t="s">
        <v>343</v>
      </c>
      <c r="B134" s="42" t="s">
        <v>299</v>
      </c>
      <c r="C134" s="345"/>
      <c r="D134" s="16"/>
      <c r="E134" s="16"/>
    </row>
    <row r="135" spans="1:5" ht="15" x14ac:dyDescent="0.25">
      <c r="A135" s="16" t="s">
        <v>344</v>
      </c>
      <c r="B135" s="42" t="s">
        <v>299</v>
      </c>
      <c r="C135" s="345">
        <v>30</v>
      </c>
      <c r="D135" s="16"/>
      <c r="E135" s="16"/>
    </row>
    <row r="136" spans="1:5" ht="15" x14ac:dyDescent="0.25">
      <c r="A136" s="16" t="s">
        <v>345</v>
      </c>
      <c r="B136" s="42" t="s">
        <v>299</v>
      </c>
      <c r="C136" s="345"/>
      <c r="D136" s="16"/>
      <c r="E136" s="16"/>
    </row>
    <row r="137" spans="1:5" ht="15" x14ac:dyDescent="0.25">
      <c r="A137" s="16" t="s">
        <v>346</v>
      </c>
      <c r="B137" s="42" t="s">
        <v>299</v>
      </c>
      <c r="C137" s="345"/>
      <c r="D137" s="16"/>
      <c r="E137" s="16"/>
    </row>
    <row r="138" spans="1:5" ht="15" x14ac:dyDescent="0.25">
      <c r="A138" s="16" t="s">
        <v>123</v>
      </c>
      <c r="B138" s="42" t="s">
        <v>299</v>
      </c>
      <c r="C138" s="345"/>
      <c r="D138" s="16"/>
      <c r="E138" s="16"/>
    </row>
    <row r="139" spans="1:5" ht="15" x14ac:dyDescent="0.25">
      <c r="A139" s="16" t="s">
        <v>347</v>
      </c>
      <c r="B139" s="42" t="s">
        <v>299</v>
      </c>
      <c r="C139" s="345"/>
      <c r="D139" s="16"/>
      <c r="E139" s="16"/>
    </row>
    <row r="140" spans="1:5" ht="15" x14ac:dyDescent="0.25">
      <c r="A140" s="16" t="s">
        <v>348</v>
      </c>
      <c r="B140" s="42"/>
      <c r="C140" s="345"/>
      <c r="D140" s="16"/>
      <c r="E140" s="16"/>
    </row>
    <row r="141" spans="1:5" ht="15" x14ac:dyDescent="0.25">
      <c r="A141" s="16" t="s">
        <v>338</v>
      </c>
      <c r="B141" s="42" t="s">
        <v>299</v>
      </c>
      <c r="C141" s="345"/>
      <c r="D141" s="16"/>
      <c r="E141" s="16"/>
    </row>
    <row r="142" spans="1:5" ht="15" x14ac:dyDescent="0.25">
      <c r="A142" s="16" t="s">
        <v>349</v>
      </c>
      <c r="B142" s="42" t="s">
        <v>299</v>
      </c>
      <c r="C142" s="345"/>
      <c r="D142" s="16"/>
      <c r="E142" s="16"/>
    </row>
    <row r="143" spans="1:5" ht="15" x14ac:dyDescent="0.25">
      <c r="A143" s="16" t="s">
        <v>350</v>
      </c>
      <c r="B143" s="16"/>
      <c r="C143" s="23"/>
      <c r="D143" s="16"/>
      <c r="E143" s="28">
        <f>SUM(C132:C142)</f>
        <v>30</v>
      </c>
    </row>
    <row r="144" spans="1:5" ht="15" x14ac:dyDescent="0.25">
      <c r="A144" s="16" t="s">
        <v>351</v>
      </c>
      <c r="B144" s="42" t="s">
        <v>299</v>
      </c>
      <c r="C144" s="345">
        <v>30</v>
      </c>
      <c r="D144" s="16"/>
      <c r="E144" s="16"/>
    </row>
    <row r="145" spans="1:6" ht="15" x14ac:dyDescent="0.25">
      <c r="A145" s="16" t="s">
        <v>352</v>
      </c>
      <c r="B145" s="42" t="s">
        <v>299</v>
      </c>
      <c r="C145" s="345"/>
      <c r="D145" s="16"/>
      <c r="E145" s="16"/>
    </row>
    <row r="146" spans="1:6" ht="15" x14ac:dyDescent="0.25">
      <c r="A146" s="16"/>
      <c r="B146" s="16"/>
      <c r="C146" s="23"/>
      <c r="D146" s="16"/>
      <c r="E146" s="16"/>
    </row>
    <row r="147" spans="1:6" ht="15" x14ac:dyDescent="0.25">
      <c r="A147" s="16" t="s">
        <v>353</v>
      </c>
      <c r="B147" s="42" t="s">
        <v>299</v>
      </c>
      <c r="C147" s="345"/>
      <c r="D147" s="16"/>
      <c r="E147" s="16"/>
    </row>
    <row r="148" spans="1:6" ht="15" x14ac:dyDescent="0.25">
      <c r="A148" s="16"/>
      <c r="B148" s="16"/>
      <c r="C148" s="23"/>
      <c r="D148" s="16"/>
      <c r="E148" s="16"/>
    </row>
    <row r="149" spans="1:6" ht="15" x14ac:dyDescent="0.25">
      <c r="A149" s="16"/>
      <c r="B149" s="16"/>
      <c r="C149" s="23"/>
      <c r="D149" s="16"/>
      <c r="E149" s="16"/>
    </row>
    <row r="150" spans="1:6" ht="15" x14ac:dyDescent="0.25">
      <c r="A150" s="16"/>
      <c r="B150" s="16"/>
      <c r="C150" s="23"/>
      <c r="D150" s="16"/>
      <c r="E150" s="16"/>
    </row>
    <row r="151" spans="1:6" ht="15" x14ac:dyDescent="0.25">
      <c r="A151" s="16"/>
      <c r="B151" s="16"/>
      <c r="C151" s="23"/>
      <c r="D151" s="16"/>
      <c r="E151" s="16"/>
    </row>
    <row r="152" spans="1:6" ht="15" x14ac:dyDescent="0.25">
      <c r="A152" s="34" t="s">
        <v>354</v>
      </c>
      <c r="B152" s="45"/>
      <c r="C152" s="45"/>
      <c r="D152" s="45"/>
      <c r="E152" s="45"/>
    </row>
    <row r="153" spans="1:6" ht="15" x14ac:dyDescent="0.2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ht="15" x14ac:dyDescent="0.25">
      <c r="A154" s="16" t="s">
        <v>335</v>
      </c>
      <c r="B154" s="347">
        <v>0</v>
      </c>
      <c r="C154" s="347">
        <f>1+56</f>
        <v>57</v>
      </c>
      <c r="D154" s="347">
        <f>161-1-56</f>
        <v>104</v>
      </c>
      <c r="E154" s="28">
        <f>SUM(B154:D154)</f>
        <v>161</v>
      </c>
    </row>
    <row r="155" spans="1:6" ht="15" x14ac:dyDescent="0.25">
      <c r="A155" s="16" t="s">
        <v>242</v>
      </c>
      <c r="B155" s="347">
        <v>0</v>
      </c>
      <c r="C155" s="347">
        <f>1+232</f>
        <v>233</v>
      </c>
      <c r="D155" s="347">
        <f>1020-1-232</f>
        <v>787</v>
      </c>
      <c r="E155" s="28">
        <f>SUM(B155:D155)</f>
        <v>1020</v>
      </c>
    </row>
    <row r="156" spans="1:6" ht="15" x14ac:dyDescent="0.25">
      <c r="A156" s="16" t="s">
        <v>358</v>
      </c>
      <c r="B156" s="347">
        <v>11</v>
      </c>
      <c r="C156" s="347">
        <v>9841</v>
      </c>
      <c r="D156" s="347">
        <v>11573</v>
      </c>
      <c r="E156" s="28">
        <f>SUM(B156:D156)</f>
        <v>21425</v>
      </c>
    </row>
    <row r="157" spans="1:6" ht="15" x14ac:dyDescent="0.25">
      <c r="A157" s="16" t="s">
        <v>287</v>
      </c>
      <c r="B157" s="347">
        <v>0</v>
      </c>
      <c r="C157" s="347">
        <v>6614628</v>
      </c>
      <c r="D157" s="347">
        <f>8636063+16086</f>
        <v>8652149</v>
      </c>
      <c r="E157" s="28">
        <f>SUM(B157:D157)</f>
        <v>15266777</v>
      </c>
      <c r="F157" s="14"/>
    </row>
    <row r="158" spans="1:6" ht="15" x14ac:dyDescent="0.25">
      <c r="A158" s="16" t="s">
        <v>288</v>
      </c>
      <c r="B158" s="347">
        <v>11164</v>
      </c>
      <c r="C158" s="347">
        <v>18085391</v>
      </c>
      <c r="D158" s="347">
        <f>21472835-16085</f>
        <v>21456750</v>
      </c>
      <c r="E158" s="28">
        <f>SUM(B158:D158)</f>
        <v>39553305</v>
      </c>
      <c r="F158" s="14"/>
    </row>
    <row r="159" spans="1:6" ht="15" x14ac:dyDescent="0.2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ht="15" x14ac:dyDescent="0.25">
      <c r="A160" s="16" t="s">
        <v>335</v>
      </c>
      <c r="B160" s="347"/>
      <c r="C160" s="347"/>
      <c r="D160" s="347"/>
      <c r="E160" s="28">
        <f>SUM(B160:D160)</f>
        <v>0</v>
      </c>
    </row>
    <row r="161" spans="1:5" ht="15" x14ac:dyDescent="0.25">
      <c r="A161" s="16" t="s">
        <v>242</v>
      </c>
      <c r="B161" s="347"/>
      <c r="C161" s="347"/>
      <c r="D161" s="347"/>
      <c r="E161" s="28">
        <f>SUM(B161:D161)</f>
        <v>0</v>
      </c>
    </row>
    <row r="162" spans="1:5" ht="15" x14ac:dyDescent="0.25">
      <c r="A162" s="16" t="s">
        <v>358</v>
      </c>
      <c r="B162" s="347"/>
      <c r="C162" s="347"/>
      <c r="D162" s="347"/>
      <c r="E162" s="28">
        <f>SUM(B162:D162)</f>
        <v>0</v>
      </c>
    </row>
    <row r="163" spans="1:5" ht="15" x14ac:dyDescent="0.25">
      <c r="A163" s="16" t="s">
        <v>287</v>
      </c>
      <c r="B163" s="347"/>
      <c r="C163" s="347"/>
      <c r="D163" s="347"/>
      <c r="E163" s="28">
        <f>SUM(B163:D163)</f>
        <v>0</v>
      </c>
    </row>
    <row r="164" spans="1:5" ht="15" x14ac:dyDescent="0.25">
      <c r="A164" s="16" t="s">
        <v>288</v>
      </c>
      <c r="B164" s="347"/>
      <c r="C164" s="347"/>
      <c r="D164" s="347"/>
      <c r="E164" s="28">
        <f>SUM(B164:D164)</f>
        <v>0</v>
      </c>
    </row>
    <row r="165" spans="1:5" ht="15" x14ac:dyDescent="0.2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ht="15" x14ac:dyDescent="0.25">
      <c r="A166" s="16" t="s">
        <v>335</v>
      </c>
      <c r="B166" s="347"/>
      <c r="C166" s="347"/>
      <c r="D166" s="347"/>
      <c r="E166" s="28">
        <f>SUM(B166:D166)</f>
        <v>0</v>
      </c>
    </row>
    <row r="167" spans="1:5" ht="15" x14ac:dyDescent="0.25">
      <c r="A167" s="16" t="s">
        <v>242</v>
      </c>
      <c r="B167" s="347"/>
      <c r="C167" s="347"/>
      <c r="D167" s="347"/>
      <c r="E167" s="28">
        <f>SUM(B167:D167)</f>
        <v>0</v>
      </c>
    </row>
    <row r="168" spans="1:5" ht="15" x14ac:dyDescent="0.25">
      <c r="A168" s="16" t="s">
        <v>358</v>
      </c>
      <c r="B168" s="347"/>
      <c r="C168" s="347"/>
      <c r="D168" s="347"/>
      <c r="E168" s="28">
        <f>SUM(B168:D168)</f>
        <v>0</v>
      </c>
    </row>
    <row r="169" spans="1:5" ht="15" x14ac:dyDescent="0.25">
      <c r="A169" s="16" t="s">
        <v>287</v>
      </c>
      <c r="B169" s="347"/>
      <c r="C169" s="347"/>
      <c r="D169" s="347"/>
      <c r="E169" s="28">
        <f>SUM(B169:D169)</f>
        <v>0</v>
      </c>
    </row>
    <row r="170" spans="1:5" ht="15" x14ac:dyDescent="0.25">
      <c r="A170" s="16" t="s">
        <v>288</v>
      </c>
      <c r="B170" s="347"/>
      <c r="C170" s="347"/>
      <c r="D170" s="347"/>
      <c r="E170" s="28">
        <f>SUM(B170:D170)</f>
        <v>0</v>
      </c>
    </row>
    <row r="171" spans="1:5" ht="15" x14ac:dyDescent="0.25">
      <c r="A171" s="21"/>
      <c r="B171" s="21"/>
      <c r="C171" s="50"/>
      <c r="D171" s="51"/>
      <c r="E171" s="16"/>
    </row>
    <row r="172" spans="1:5" ht="15" x14ac:dyDescent="0.2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ht="15" x14ac:dyDescent="0.25">
      <c r="A173" s="21" t="s">
        <v>364</v>
      </c>
      <c r="B173" s="347">
        <v>0</v>
      </c>
      <c r="C173" s="347">
        <v>0</v>
      </c>
      <c r="D173" s="16"/>
      <c r="E173" s="16"/>
    </row>
    <row r="174" spans="1:5" ht="15" x14ac:dyDescent="0.25">
      <c r="A174" s="21"/>
      <c r="B174" s="51"/>
      <c r="C174" s="50"/>
      <c r="D174" s="16"/>
      <c r="E174" s="16"/>
    </row>
    <row r="175" spans="1:5" ht="15" x14ac:dyDescent="0.25">
      <c r="A175" s="21"/>
      <c r="B175" s="21"/>
      <c r="C175" s="50"/>
      <c r="D175" s="51"/>
      <c r="E175" s="16"/>
    </row>
    <row r="176" spans="1:5" ht="15" x14ac:dyDescent="0.25">
      <c r="A176" s="21"/>
      <c r="B176" s="21"/>
      <c r="C176" s="50"/>
      <c r="D176" s="51"/>
      <c r="E176" s="16"/>
    </row>
    <row r="177" spans="1:5" ht="15" x14ac:dyDescent="0.25">
      <c r="A177" s="21"/>
      <c r="B177" s="21"/>
      <c r="C177" s="50"/>
      <c r="D177" s="51"/>
      <c r="E177" s="16"/>
    </row>
    <row r="178" spans="1:5" ht="15" x14ac:dyDescent="0.25">
      <c r="A178" s="21"/>
      <c r="B178" s="21"/>
      <c r="C178" s="50"/>
      <c r="D178" s="51"/>
      <c r="E178" s="16"/>
    </row>
    <row r="179" spans="1:5" ht="15" x14ac:dyDescent="0.25">
      <c r="A179" s="45" t="s">
        <v>365</v>
      </c>
      <c r="B179" s="34"/>
      <c r="C179" s="34"/>
      <c r="D179" s="34"/>
      <c r="E179" s="34"/>
    </row>
    <row r="180" spans="1:5" ht="15" x14ac:dyDescent="0.25">
      <c r="A180" s="41" t="s">
        <v>366</v>
      </c>
      <c r="B180" s="41"/>
      <c r="C180" s="41"/>
      <c r="D180" s="41"/>
      <c r="E180" s="41"/>
    </row>
    <row r="181" spans="1:5" ht="15" x14ac:dyDescent="0.25">
      <c r="A181" s="16" t="s">
        <v>367</v>
      </c>
      <c r="B181" s="42" t="s">
        <v>299</v>
      </c>
      <c r="C181" s="345">
        <v>1025837</v>
      </c>
      <c r="D181" s="16"/>
      <c r="E181" s="16"/>
    </row>
    <row r="182" spans="1:5" ht="15" x14ac:dyDescent="0.25">
      <c r="A182" s="16" t="s">
        <v>368</v>
      </c>
      <c r="B182" s="42" t="s">
        <v>299</v>
      </c>
      <c r="C182" s="345">
        <v>34721</v>
      </c>
      <c r="D182" s="16"/>
      <c r="E182" s="16"/>
    </row>
    <row r="183" spans="1:5" ht="15" x14ac:dyDescent="0.25">
      <c r="A183" s="21" t="s">
        <v>369</v>
      </c>
      <c r="B183" s="42" t="s">
        <v>299</v>
      </c>
      <c r="C183" s="345">
        <v>142102</v>
      </c>
      <c r="D183" s="16"/>
      <c r="E183" s="16"/>
    </row>
    <row r="184" spans="1:5" ht="15" x14ac:dyDescent="0.25">
      <c r="A184" s="16" t="s">
        <v>370</v>
      </c>
      <c r="B184" s="42" t="s">
        <v>299</v>
      </c>
      <c r="C184" s="345">
        <f>2697822+6910</f>
        <v>2704732</v>
      </c>
      <c r="D184" s="16"/>
      <c r="E184" s="16"/>
    </row>
    <row r="185" spans="1:5" ht="15" x14ac:dyDescent="0.25">
      <c r="A185" s="16" t="s">
        <v>371</v>
      </c>
      <c r="B185" s="42" t="s">
        <v>299</v>
      </c>
      <c r="C185" s="345">
        <v>33951</v>
      </c>
      <c r="D185" s="16"/>
      <c r="E185" s="16"/>
    </row>
    <row r="186" spans="1:5" ht="15" x14ac:dyDescent="0.25">
      <c r="A186" s="16" t="s">
        <v>372</v>
      </c>
      <c r="B186" s="42" t="s">
        <v>299</v>
      </c>
      <c r="C186" s="345">
        <f>779695+624103</f>
        <v>1403798</v>
      </c>
      <c r="D186" s="16"/>
      <c r="E186" s="16"/>
    </row>
    <row r="187" spans="1:5" ht="15" x14ac:dyDescent="0.25">
      <c r="A187" s="16" t="s">
        <v>373</v>
      </c>
      <c r="B187" s="42" t="s">
        <v>299</v>
      </c>
      <c r="C187" s="345">
        <v>11926</v>
      </c>
      <c r="D187" s="16"/>
      <c r="E187" s="16"/>
    </row>
    <row r="188" spans="1:5" ht="15" x14ac:dyDescent="0.25">
      <c r="A188" s="16" t="s">
        <v>373</v>
      </c>
      <c r="B188" s="42" t="s">
        <v>299</v>
      </c>
      <c r="C188" s="345">
        <v>47945</v>
      </c>
      <c r="D188" s="16"/>
      <c r="E188" s="16"/>
    </row>
    <row r="189" spans="1:5" ht="15" x14ac:dyDescent="0.25">
      <c r="A189" s="16" t="s">
        <v>230</v>
      </c>
      <c r="B189" s="16"/>
      <c r="C189" s="23"/>
      <c r="D189" s="28">
        <f>SUM(C181:C188)</f>
        <v>5405012</v>
      </c>
      <c r="E189" s="16"/>
    </row>
    <row r="190" spans="1:5" ht="15" x14ac:dyDescent="0.25">
      <c r="A190" s="41" t="s">
        <v>374</v>
      </c>
      <c r="B190" s="41"/>
      <c r="C190" s="41"/>
      <c r="D190" s="41"/>
      <c r="E190" s="41"/>
    </row>
    <row r="191" spans="1:5" ht="15" x14ac:dyDescent="0.25">
      <c r="A191" s="16" t="s">
        <v>375</v>
      </c>
      <c r="B191" s="42" t="s">
        <v>299</v>
      </c>
      <c r="C191" s="345">
        <v>88175</v>
      </c>
      <c r="D191" s="16"/>
      <c r="E191" s="16"/>
    </row>
    <row r="192" spans="1:5" ht="15" x14ac:dyDescent="0.25">
      <c r="A192" s="16" t="s">
        <v>376</v>
      </c>
      <c r="B192" s="42" t="s">
        <v>299</v>
      </c>
      <c r="C192" s="345">
        <v>29798</v>
      </c>
      <c r="D192" s="16"/>
      <c r="E192" s="16"/>
    </row>
    <row r="193" spans="1:5" ht="15" x14ac:dyDescent="0.25">
      <c r="A193" s="16" t="s">
        <v>230</v>
      </c>
      <c r="B193" s="16"/>
      <c r="C193" s="23"/>
      <c r="D193" s="28">
        <f>SUM(C191:C192)</f>
        <v>117973</v>
      </c>
      <c r="E193" s="16"/>
    </row>
    <row r="194" spans="1:5" ht="15" x14ac:dyDescent="0.25">
      <c r="A194" s="41" t="s">
        <v>377</v>
      </c>
      <c r="B194" s="41"/>
      <c r="C194" s="41"/>
      <c r="D194" s="41"/>
      <c r="E194" s="41"/>
    </row>
    <row r="195" spans="1:5" ht="15" x14ac:dyDescent="0.25">
      <c r="A195" s="16" t="s">
        <v>378</v>
      </c>
      <c r="B195" s="42" t="s">
        <v>299</v>
      </c>
      <c r="C195" s="345">
        <v>0</v>
      </c>
      <c r="D195" s="16"/>
      <c r="E195" s="16"/>
    </row>
    <row r="196" spans="1:5" ht="15" x14ac:dyDescent="0.25">
      <c r="A196" s="16" t="s">
        <v>379</v>
      </c>
      <c r="B196" s="42" t="s">
        <v>299</v>
      </c>
      <c r="C196" s="345">
        <v>384670</v>
      </c>
      <c r="D196" s="16"/>
      <c r="E196" s="16"/>
    </row>
    <row r="197" spans="1:5" ht="15" x14ac:dyDescent="0.25">
      <c r="A197" s="16" t="s">
        <v>230</v>
      </c>
      <c r="B197" s="16"/>
      <c r="C197" s="23"/>
      <c r="D197" s="28">
        <f>SUM(C195:C196)</f>
        <v>384670</v>
      </c>
      <c r="E197" s="16"/>
    </row>
    <row r="198" spans="1:5" ht="15" x14ac:dyDescent="0.25">
      <c r="A198" s="41" t="s">
        <v>380</v>
      </c>
      <c r="B198" s="41"/>
      <c r="C198" s="41"/>
      <c r="D198" s="41"/>
      <c r="E198" s="41"/>
    </row>
    <row r="199" spans="1:5" ht="15" x14ac:dyDescent="0.25">
      <c r="A199" s="16" t="s">
        <v>381</v>
      </c>
      <c r="B199" s="42" t="s">
        <v>299</v>
      </c>
      <c r="C199" s="345">
        <v>50243</v>
      </c>
      <c r="D199" s="16"/>
      <c r="E199" s="16"/>
    </row>
    <row r="200" spans="1:5" ht="15" x14ac:dyDescent="0.25">
      <c r="A200" s="16" t="s">
        <v>382</v>
      </c>
      <c r="B200" s="42" t="s">
        <v>299</v>
      </c>
      <c r="C200" s="345">
        <v>0</v>
      </c>
      <c r="D200" s="16"/>
      <c r="E200" s="16"/>
    </row>
    <row r="201" spans="1:5" ht="15" x14ac:dyDescent="0.25">
      <c r="A201" s="16" t="s">
        <v>159</v>
      </c>
      <c r="B201" s="42" t="s">
        <v>299</v>
      </c>
      <c r="C201" s="345">
        <v>0</v>
      </c>
      <c r="D201" s="16"/>
      <c r="E201" s="16"/>
    </row>
    <row r="202" spans="1:5" ht="15" x14ac:dyDescent="0.25">
      <c r="A202" s="16" t="s">
        <v>230</v>
      </c>
      <c r="B202" s="16"/>
      <c r="C202" s="23"/>
      <c r="D202" s="28">
        <f>SUM(C199:C201)</f>
        <v>50243</v>
      </c>
      <c r="E202" s="16"/>
    </row>
    <row r="203" spans="1:5" ht="15" x14ac:dyDescent="0.25">
      <c r="A203" s="41" t="s">
        <v>383</v>
      </c>
      <c r="B203" s="41"/>
      <c r="C203" s="41"/>
      <c r="D203" s="41"/>
      <c r="E203" s="41"/>
    </row>
    <row r="204" spans="1:5" ht="15" x14ac:dyDescent="0.25">
      <c r="A204" s="16" t="s">
        <v>384</v>
      </c>
      <c r="B204" s="42" t="s">
        <v>299</v>
      </c>
      <c r="C204" s="345">
        <v>0</v>
      </c>
      <c r="D204" s="16"/>
      <c r="E204" s="16"/>
    </row>
    <row r="205" spans="1:5" ht="15" x14ac:dyDescent="0.25">
      <c r="A205" s="16" t="s">
        <v>385</v>
      </c>
      <c r="B205" s="42" t="s">
        <v>299</v>
      </c>
      <c r="C205" s="345">
        <v>0</v>
      </c>
      <c r="D205" s="16"/>
      <c r="E205" s="16"/>
    </row>
    <row r="206" spans="1:5" ht="1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ht="15" x14ac:dyDescent="0.25">
      <c r="A207" s="16"/>
      <c r="B207" s="16"/>
      <c r="C207" s="23"/>
      <c r="D207" s="16"/>
      <c r="E207" s="16"/>
    </row>
    <row r="208" spans="1:5" ht="15" x14ac:dyDescent="0.25">
      <c r="A208" s="34" t="s">
        <v>386</v>
      </c>
      <c r="B208" s="34"/>
      <c r="C208" s="34"/>
      <c r="D208" s="34"/>
      <c r="E208" s="34"/>
    </row>
    <row r="209" spans="1:5" ht="15" x14ac:dyDescent="0.25">
      <c r="A209" s="45" t="s">
        <v>387</v>
      </c>
      <c r="B209" s="34"/>
      <c r="C209" s="34"/>
      <c r="D209" s="34"/>
      <c r="E209" s="34"/>
    </row>
    <row r="210" spans="1:5" ht="15" x14ac:dyDescent="0.2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ht="15" x14ac:dyDescent="0.25">
      <c r="A211" s="16" t="s">
        <v>392</v>
      </c>
      <c r="B211" s="347">
        <v>2862934</v>
      </c>
      <c r="C211" s="345">
        <v>0</v>
      </c>
      <c r="D211" s="347">
        <v>0</v>
      </c>
      <c r="E211" s="28">
        <f t="shared" ref="E211:E219" si="22">SUM(B211:C211)-D211</f>
        <v>2862934</v>
      </c>
    </row>
    <row r="212" spans="1:5" ht="15" x14ac:dyDescent="0.25">
      <c r="A212" s="16" t="s">
        <v>393</v>
      </c>
      <c r="B212" s="347">
        <v>206831</v>
      </c>
      <c r="C212" s="345">
        <v>0</v>
      </c>
      <c r="D212" s="347">
        <v>26845</v>
      </c>
      <c r="E212" s="28">
        <f t="shared" si="22"/>
        <v>179986</v>
      </c>
    </row>
    <row r="213" spans="1:5" ht="15" x14ac:dyDescent="0.25">
      <c r="A213" s="16" t="s">
        <v>394</v>
      </c>
      <c r="B213" s="347">
        <v>21361649</v>
      </c>
      <c r="C213" s="345">
        <v>40384</v>
      </c>
      <c r="D213" s="347">
        <v>0</v>
      </c>
      <c r="E213" s="28">
        <f t="shared" si="22"/>
        <v>21402033</v>
      </c>
    </row>
    <row r="214" spans="1:5" ht="15" x14ac:dyDescent="0.25">
      <c r="A214" s="16" t="s">
        <v>395</v>
      </c>
      <c r="B214" s="347">
        <v>2644296</v>
      </c>
      <c r="C214" s="345">
        <v>0</v>
      </c>
      <c r="D214" s="347">
        <v>10978</v>
      </c>
      <c r="E214" s="28">
        <f t="shared" si="22"/>
        <v>2633318</v>
      </c>
    </row>
    <row r="215" spans="1:5" ht="15" x14ac:dyDescent="0.25">
      <c r="A215" s="16" t="s">
        <v>396</v>
      </c>
      <c r="B215" s="347">
        <v>0</v>
      </c>
      <c r="C215" s="345">
        <v>0</v>
      </c>
      <c r="D215" s="347">
        <v>0</v>
      </c>
      <c r="E215" s="28">
        <f t="shared" si="22"/>
        <v>0</v>
      </c>
    </row>
    <row r="216" spans="1:5" ht="15" x14ac:dyDescent="0.25">
      <c r="A216" s="16" t="s">
        <v>397</v>
      </c>
      <c r="B216" s="347">
        <v>9153463</v>
      </c>
      <c r="C216" s="345">
        <v>120306</v>
      </c>
      <c r="D216" s="347">
        <v>0</v>
      </c>
      <c r="E216" s="28">
        <f t="shared" si="22"/>
        <v>9273769</v>
      </c>
    </row>
    <row r="217" spans="1:5" ht="15" x14ac:dyDescent="0.25">
      <c r="A217" s="16" t="s">
        <v>398</v>
      </c>
      <c r="B217" s="347">
        <v>0</v>
      </c>
      <c r="C217" s="345">
        <v>0</v>
      </c>
      <c r="D217" s="347">
        <v>0</v>
      </c>
      <c r="E217" s="28">
        <f t="shared" si="22"/>
        <v>0</v>
      </c>
    </row>
    <row r="218" spans="1:5" ht="15" x14ac:dyDescent="0.25">
      <c r="A218" s="16" t="s">
        <v>399</v>
      </c>
      <c r="B218" s="347">
        <v>0</v>
      </c>
      <c r="C218" s="345">
        <v>0</v>
      </c>
      <c r="D218" s="347">
        <v>0</v>
      </c>
      <c r="E218" s="28">
        <f t="shared" si="22"/>
        <v>0</v>
      </c>
    </row>
    <row r="219" spans="1:5" ht="15" x14ac:dyDescent="0.25">
      <c r="A219" s="16" t="s">
        <v>400</v>
      </c>
      <c r="B219" s="347">
        <v>15242</v>
      </c>
      <c r="C219" s="345">
        <v>308411</v>
      </c>
      <c r="D219" s="347">
        <v>0</v>
      </c>
      <c r="E219" s="28">
        <f t="shared" si="22"/>
        <v>323653</v>
      </c>
    </row>
    <row r="220" spans="1:5" ht="15" x14ac:dyDescent="0.25">
      <c r="A220" s="16" t="s">
        <v>230</v>
      </c>
      <c r="B220" s="28">
        <f>SUM(B211:B219)</f>
        <v>36244415</v>
      </c>
      <c r="C220" s="237">
        <f>SUM(C211:C219)</f>
        <v>469101</v>
      </c>
      <c r="D220" s="28">
        <f>SUM(D211:D219)</f>
        <v>37823</v>
      </c>
      <c r="E220" s="28">
        <f>SUM(E211:E219)</f>
        <v>36675693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5" t="s">
        <v>401</v>
      </c>
      <c r="B222" s="45"/>
      <c r="C222" s="45"/>
      <c r="D222" s="45"/>
      <c r="E222" s="45"/>
    </row>
    <row r="223" spans="1:5" ht="15" x14ac:dyDescent="0.2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ht="15" x14ac:dyDescent="0.25">
      <c r="A224" s="16" t="s">
        <v>392</v>
      </c>
      <c r="B224" s="51"/>
      <c r="C224" s="50"/>
      <c r="D224" s="51"/>
      <c r="E224" s="16"/>
    </row>
    <row r="225" spans="1:6" ht="15" x14ac:dyDescent="0.25">
      <c r="A225" s="16" t="s">
        <v>393</v>
      </c>
      <c r="B225" s="347">
        <v>175671</v>
      </c>
      <c r="C225" s="345">
        <v>0</v>
      </c>
      <c r="D225" s="347">
        <v>13393</v>
      </c>
      <c r="E225" s="28">
        <f t="shared" ref="E225:E232" si="23">SUM(B225:C225)-D225</f>
        <v>162278</v>
      </c>
    </row>
    <row r="226" spans="1:6" ht="15" x14ac:dyDescent="0.25">
      <c r="A226" s="16" t="s">
        <v>394</v>
      </c>
      <c r="B226" s="347">
        <v>15674139</v>
      </c>
      <c r="C226" s="345">
        <v>610080</v>
      </c>
      <c r="D226" s="347">
        <v>0</v>
      </c>
      <c r="E226" s="28">
        <f t="shared" si="23"/>
        <v>16284219</v>
      </c>
    </row>
    <row r="227" spans="1:6" ht="15" x14ac:dyDescent="0.25">
      <c r="A227" s="16" t="s">
        <v>395</v>
      </c>
      <c r="B227" s="347">
        <v>1627950</v>
      </c>
      <c r="C227" s="345">
        <v>53394</v>
      </c>
      <c r="D227" s="347">
        <v>0</v>
      </c>
      <c r="E227" s="28">
        <f t="shared" si="23"/>
        <v>1681344</v>
      </c>
    </row>
    <row r="228" spans="1:6" ht="15" x14ac:dyDescent="0.25">
      <c r="A228" s="16" t="s">
        <v>396</v>
      </c>
      <c r="B228" s="347">
        <v>0</v>
      </c>
      <c r="C228" s="345">
        <v>0</v>
      </c>
      <c r="D228" s="347">
        <v>0</v>
      </c>
      <c r="E228" s="28">
        <f t="shared" si="23"/>
        <v>0</v>
      </c>
    </row>
    <row r="229" spans="1:6" ht="15" x14ac:dyDescent="0.25">
      <c r="A229" s="16" t="s">
        <v>397</v>
      </c>
      <c r="B229" s="347">
        <v>7111071</v>
      </c>
      <c r="C229" s="345">
        <v>418533</v>
      </c>
      <c r="D229" s="347">
        <v>0</v>
      </c>
      <c r="E229" s="28">
        <f t="shared" si="23"/>
        <v>7529604</v>
      </c>
    </row>
    <row r="230" spans="1:6" ht="15" x14ac:dyDescent="0.25">
      <c r="A230" s="16" t="s">
        <v>398</v>
      </c>
      <c r="B230" s="347">
        <v>0</v>
      </c>
      <c r="C230" s="345">
        <v>0</v>
      </c>
      <c r="D230" s="347">
        <v>0</v>
      </c>
      <c r="E230" s="28">
        <f t="shared" si="23"/>
        <v>0</v>
      </c>
    </row>
    <row r="231" spans="1:6" ht="15" x14ac:dyDescent="0.25">
      <c r="A231" s="16" t="s">
        <v>399</v>
      </c>
      <c r="B231" s="347">
        <v>0</v>
      </c>
      <c r="C231" s="345">
        <v>0</v>
      </c>
      <c r="D231" s="347">
        <v>0</v>
      </c>
      <c r="E231" s="28">
        <f t="shared" si="23"/>
        <v>0</v>
      </c>
    </row>
    <row r="232" spans="1:6" ht="15" x14ac:dyDescent="0.25">
      <c r="A232" s="16" t="s">
        <v>400</v>
      </c>
      <c r="B232" s="347">
        <v>0</v>
      </c>
      <c r="C232" s="345">
        <v>0</v>
      </c>
      <c r="D232" s="347">
        <v>0</v>
      </c>
      <c r="E232" s="28">
        <f t="shared" si="23"/>
        <v>0</v>
      </c>
    </row>
    <row r="233" spans="1:6" ht="15" x14ac:dyDescent="0.25">
      <c r="A233" s="16" t="s">
        <v>230</v>
      </c>
      <c r="B233" s="28">
        <f>SUM(B224:B232)</f>
        <v>24588831</v>
      </c>
      <c r="C233" s="237">
        <f>SUM(C224:C232)</f>
        <v>1082007</v>
      </c>
      <c r="D233" s="28">
        <f>SUM(D224:D232)</f>
        <v>13393</v>
      </c>
      <c r="E233" s="28">
        <f>SUM(E224:E232)</f>
        <v>25657445</v>
      </c>
    </row>
    <row r="234" spans="1:6" ht="15" x14ac:dyDescent="0.25">
      <c r="A234" s="16"/>
      <c r="B234" s="16"/>
      <c r="C234" s="23"/>
      <c r="D234" s="16"/>
      <c r="E234" s="16"/>
      <c r="F234" s="11">
        <f>E220-E233</f>
        <v>11018248</v>
      </c>
    </row>
    <row r="235" spans="1:6" ht="15" x14ac:dyDescent="0.25">
      <c r="A235" s="34" t="s">
        <v>402</v>
      </c>
      <c r="B235" s="34"/>
      <c r="C235" s="34"/>
      <c r="D235" s="34"/>
      <c r="E235" s="34"/>
    </row>
    <row r="236" spans="1:6" ht="15" x14ac:dyDescent="0.25">
      <c r="A236" s="34"/>
      <c r="B236" s="354" t="s">
        <v>403</v>
      </c>
      <c r="C236" s="354"/>
      <c r="D236" s="34"/>
      <c r="E236" s="34"/>
    </row>
    <row r="237" spans="1:6" ht="15" x14ac:dyDescent="0.25">
      <c r="A237" s="52" t="s">
        <v>403</v>
      </c>
      <c r="B237" s="34"/>
      <c r="C237" s="345">
        <v>0</v>
      </c>
      <c r="D237" s="36">
        <f>C237</f>
        <v>0</v>
      </c>
      <c r="E237" s="34"/>
    </row>
    <row r="238" spans="1:6" ht="15" x14ac:dyDescent="0.25">
      <c r="A238" s="41" t="s">
        <v>404</v>
      </c>
      <c r="B238" s="41"/>
      <c r="C238" s="41"/>
      <c r="D238" s="41"/>
      <c r="E238" s="41"/>
    </row>
    <row r="239" spans="1:6" ht="15" x14ac:dyDescent="0.25">
      <c r="A239" s="16" t="s">
        <v>405</v>
      </c>
      <c r="B239" s="42" t="s">
        <v>299</v>
      </c>
      <c r="C239" s="345">
        <v>0</v>
      </c>
      <c r="D239" s="16"/>
      <c r="E239" s="16"/>
    </row>
    <row r="240" spans="1:6" ht="15" x14ac:dyDescent="0.25">
      <c r="A240" s="16" t="s">
        <v>406</v>
      </c>
      <c r="B240" s="42" t="s">
        <v>299</v>
      </c>
      <c r="C240" s="345">
        <f>19326513-982</f>
        <v>19325531</v>
      </c>
      <c r="D240" s="16"/>
      <c r="E240" s="16"/>
    </row>
    <row r="241" spans="1:5" ht="15" x14ac:dyDescent="0.25">
      <c r="A241" s="16" t="s">
        <v>407</v>
      </c>
      <c r="B241" s="42" t="s">
        <v>299</v>
      </c>
      <c r="C241" s="345">
        <v>0</v>
      </c>
      <c r="D241" s="16"/>
      <c r="E241" s="16"/>
    </row>
    <row r="242" spans="1:5" ht="15" x14ac:dyDescent="0.25">
      <c r="A242" s="16" t="s">
        <v>408</v>
      </c>
      <c r="B242" s="42" t="s">
        <v>299</v>
      </c>
      <c r="C242" s="345">
        <v>1069380</v>
      </c>
      <c r="D242" s="16"/>
      <c r="E242" s="16"/>
    </row>
    <row r="243" spans="1:5" ht="15" x14ac:dyDescent="0.25">
      <c r="A243" s="16" t="s">
        <v>409</v>
      </c>
      <c r="B243" s="42" t="s">
        <v>299</v>
      </c>
      <c r="C243" s="345">
        <v>15893638</v>
      </c>
      <c r="D243" s="16"/>
      <c r="E243" s="16"/>
    </row>
    <row r="244" spans="1:5" ht="15" x14ac:dyDescent="0.25">
      <c r="A244" s="16" t="s">
        <v>410</v>
      </c>
      <c r="B244" s="42" t="s">
        <v>299</v>
      </c>
      <c r="C244" s="345">
        <v>325651</v>
      </c>
      <c r="D244" s="16"/>
      <c r="E244" s="16"/>
    </row>
    <row r="245" spans="1:5" ht="15" x14ac:dyDescent="0.25">
      <c r="A245" s="16" t="s">
        <v>411</v>
      </c>
      <c r="B245" s="16"/>
      <c r="C245" s="23"/>
      <c r="D245" s="28">
        <f>SUM(C239:C244)</f>
        <v>36614200</v>
      </c>
      <c r="E245" s="16"/>
    </row>
    <row r="246" spans="1:5" ht="15" x14ac:dyDescent="0.25">
      <c r="A246" s="41" t="s">
        <v>412</v>
      </c>
      <c r="B246" s="41"/>
      <c r="C246" s="41"/>
      <c r="D246" s="41"/>
      <c r="E246" s="41"/>
    </row>
    <row r="247" spans="1:5" ht="15" x14ac:dyDescent="0.25">
      <c r="A247" s="22" t="s">
        <v>413</v>
      </c>
      <c r="B247" s="42" t="s">
        <v>299</v>
      </c>
      <c r="C247" s="345">
        <v>843</v>
      </c>
      <c r="D247" s="16"/>
      <c r="E247" s="16"/>
    </row>
    <row r="248" spans="1:5" ht="15" x14ac:dyDescent="0.25">
      <c r="A248" s="22"/>
      <c r="B248" s="42"/>
      <c r="C248" s="23"/>
      <c r="D248" s="16"/>
      <c r="E248" s="16"/>
    </row>
    <row r="249" spans="1:5" ht="15" x14ac:dyDescent="0.25">
      <c r="A249" s="22" t="s">
        <v>414</v>
      </c>
      <c r="B249" s="42" t="s">
        <v>299</v>
      </c>
      <c r="C249" s="345">
        <v>1262095</v>
      </c>
      <c r="D249" s="16"/>
      <c r="E249" s="16"/>
    </row>
    <row r="250" spans="1:5" ht="15" x14ac:dyDescent="0.25">
      <c r="A250" s="22" t="s">
        <v>415</v>
      </c>
      <c r="B250" s="42" t="s">
        <v>299</v>
      </c>
      <c r="C250" s="345">
        <v>3269664</v>
      </c>
      <c r="D250" s="16"/>
      <c r="E250" s="16"/>
    </row>
    <row r="251" spans="1:5" ht="15" x14ac:dyDescent="0.25">
      <c r="A251" s="16"/>
      <c r="B251" s="16"/>
      <c r="C251" s="23"/>
      <c r="D251" s="16"/>
      <c r="E251" s="16"/>
    </row>
    <row r="252" spans="1:5" ht="15" x14ac:dyDescent="0.25">
      <c r="A252" s="22" t="s">
        <v>416</v>
      </c>
      <c r="B252" s="16"/>
      <c r="C252" s="23"/>
      <c r="D252" s="28">
        <f>SUM(C249:C251)</f>
        <v>4531759</v>
      </c>
      <c r="E252" s="16"/>
    </row>
    <row r="253" spans="1:5" ht="15" x14ac:dyDescent="0.25">
      <c r="A253" s="41" t="s">
        <v>417</v>
      </c>
      <c r="B253" s="41"/>
      <c r="C253" s="41"/>
      <c r="D253" s="41"/>
      <c r="E253" s="41"/>
    </row>
    <row r="254" spans="1:5" ht="15" x14ac:dyDescent="0.25">
      <c r="A254" s="16" t="s">
        <v>418</v>
      </c>
      <c r="B254" s="42" t="s">
        <v>299</v>
      </c>
      <c r="C254" s="345">
        <v>142796</v>
      </c>
      <c r="D254" s="16"/>
      <c r="E254" s="16"/>
    </row>
    <row r="255" spans="1:5" ht="15" x14ac:dyDescent="0.25">
      <c r="A255" s="16" t="s">
        <v>417</v>
      </c>
      <c r="B255" s="42" t="s">
        <v>299</v>
      </c>
      <c r="C255" s="345">
        <v>0</v>
      </c>
      <c r="D255" s="16"/>
      <c r="E255" s="16"/>
    </row>
    <row r="256" spans="1:5" ht="15" x14ac:dyDescent="0.25">
      <c r="A256" s="16" t="s">
        <v>419</v>
      </c>
      <c r="B256" s="16"/>
      <c r="C256" s="23"/>
      <c r="D256" s="28">
        <f>SUM(C254:C255)</f>
        <v>142796</v>
      </c>
      <c r="E256" s="16"/>
    </row>
    <row r="257" spans="1:5" ht="15" x14ac:dyDescent="0.25">
      <c r="A257" s="16"/>
      <c r="B257" s="16"/>
      <c r="C257" s="23"/>
      <c r="D257" s="16"/>
      <c r="E257" s="16"/>
    </row>
    <row r="258" spans="1:5" ht="15" x14ac:dyDescent="0.25">
      <c r="A258" s="16" t="s">
        <v>420</v>
      </c>
      <c r="B258" s="16"/>
      <c r="C258" s="23"/>
      <c r="D258" s="28">
        <f>D237+D245+D252+D256</f>
        <v>41288755</v>
      </c>
      <c r="E258" s="16"/>
    </row>
    <row r="259" spans="1:5" ht="15" x14ac:dyDescent="0.25">
      <c r="A259" s="16"/>
      <c r="B259" s="16"/>
      <c r="C259" s="23"/>
      <c r="D259" s="16"/>
      <c r="E259" s="16"/>
    </row>
    <row r="260" spans="1:5" ht="15" x14ac:dyDescent="0.25">
      <c r="A260" s="16"/>
      <c r="B260" s="16"/>
      <c r="C260" s="23"/>
      <c r="D260" s="16"/>
      <c r="E260" s="16"/>
    </row>
    <row r="261" spans="1:5" ht="15" x14ac:dyDescent="0.25">
      <c r="A261" s="16"/>
      <c r="B261" s="16"/>
      <c r="C261" s="23"/>
      <c r="D261" s="16"/>
      <c r="E261" s="16"/>
    </row>
    <row r="262" spans="1:5" ht="15" x14ac:dyDescent="0.25">
      <c r="A262" s="16"/>
      <c r="B262" s="16"/>
      <c r="C262" s="23"/>
      <c r="D262" s="16"/>
      <c r="E262" s="16"/>
    </row>
    <row r="263" spans="1:5" ht="15" x14ac:dyDescent="0.25">
      <c r="A263" s="16"/>
      <c r="B263" s="16"/>
      <c r="C263" s="23"/>
      <c r="D263" s="16"/>
      <c r="E263" s="16"/>
    </row>
    <row r="264" spans="1:5" ht="15" x14ac:dyDescent="0.25">
      <c r="A264" s="34" t="s">
        <v>421</v>
      </c>
      <c r="B264" s="34"/>
      <c r="C264" s="34"/>
      <c r="D264" s="34"/>
      <c r="E264" s="34"/>
    </row>
    <row r="265" spans="1:5" ht="15" x14ac:dyDescent="0.25">
      <c r="A265" s="41" t="s">
        <v>422</v>
      </c>
      <c r="B265" s="41"/>
      <c r="C265" s="41"/>
      <c r="D265" s="41"/>
      <c r="E265" s="41"/>
    </row>
    <row r="266" spans="1:5" ht="15" x14ac:dyDescent="0.25">
      <c r="A266" s="16" t="s">
        <v>423</v>
      </c>
      <c r="B266" s="42" t="s">
        <v>299</v>
      </c>
      <c r="C266" s="345">
        <v>13247</v>
      </c>
      <c r="D266" s="16"/>
      <c r="E266" s="16"/>
    </row>
    <row r="267" spans="1:5" ht="15" x14ac:dyDescent="0.25">
      <c r="A267" s="16" t="s">
        <v>424</v>
      </c>
      <c r="B267" s="42" t="s">
        <v>299</v>
      </c>
      <c r="C267" s="345">
        <v>0</v>
      </c>
      <c r="D267" s="16"/>
      <c r="E267" s="16"/>
    </row>
    <row r="268" spans="1:5" ht="15" x14ac:dyDescent="0.25">
      <c r="A268" s="16" t="s">
        <v>425</v>
      </c>
      <c r="B268" s="42" t="s">
        <v>299</v>
      </c>
      <c r="C268" s="345">
        <f>7088707+180132</f>
        <v>7268839</v>
      </c>
      <c r="D268" s="16"/>
      <c r="E268" s="16"/>
    </row>
    <row r="269" spans="1:5" ht="15" x14ac:dyDescent="0.25">
      <c r="A269" s="16" t="s">
        <v>426</v>
      </c>
      <c r="B269" s="42" t="s">
        <v>299</v>
      </c>
      <c r="C269" s="345">
        <v>5416742</v>
      </c>
      <c r="D269" s="16"/>
      <c r="E269" s="16"/>
    </row>
    <row r="270" spans="1:5" ht="15" x14ac:dyDescent="0.25">
      <c r="A270" s="16" t="s">
        <v>427</v>
      </c>
      <c r="B270" s="42" t="s">
        <v>299</v>
      </c>
      <c r="C270" s="345">
        <v>0</v>
      </c>
      <c r="D270" s="16"/>
      <c r="E270" s="16"/>
    </row>
    <row r="271" spans="1:5" ht="15" x14ac:dyDescent="0.25">
      <c r="A271" s="16" t="s">
        <v>428</v>
      </c>
      <c r="B271" s="42" t="s">
        <v>299</v>
      </c>
      <c r="C271" s="345">
        <v>920</v>
      </c>
      <c r="D271" s="16"/>
      <c r="E271" s="16"/>
    </row>
    <row r="272" spans="1:5" ht="15" x14ac:dyDescent="0.25">
      <c r="A272" s="16" t="s">
        <v>429</v>
      </c>
      <c r="B272" s="42" t="s">
        <v>299</v>
      </c>
      <c r="C272" s="345">
        <v>0</v>
      </c>
      <c r="D272" s="16"/>
      <c r="E272" s="16"/>
    </row>
    <row r="273" spans="1:5" ht="15" x14ac:dyDescent="0.25">
      <c r="A273" s="16" t="s">
        <v>430</v>
      </c>
      <c r="B273" s="42" t="s">
        <v>299</v>
      </c>
      <c r="C273" s="345">
        <v>637850</v>
      </c>
      <c r="D273" s="16"/>
      <c r="E273" s="16"/>
    </row>
    <row r="274" spans="1:5" ht="15" x14ac:dyDescent="0.25">
      <c r="A274" s="16" t="s">
        <v>431</v>
      </c>
      <c r="B274" s="42" t="s">
        <v>299</v>
      </c>
      <c r="C274" s="345">
        <v>521903</v>
      </c>
      <c r="D274" s="16"/>
      <c r="E274" s="16"/>
    </row>
    <row r="275" spans="1:5" ht="15" x14ac:dyDescent="0.25">
      <c r="A275" s="16" t="s">
        <v>432</v>
      </c>
      <c r="B275" s="42" t="s">
        <v>299</v>
      </c>
      <c r="C275" s="345">
        <v>0</v>
      </c>
      <c r="D275" s="16"/>
      <c r="E275" s="16"/>
    </row>
    <row r="276" spans="1:5" ht="15" x14ac:dyDescent="0.25">
      <c r="A276" s="16" t="s">
        <v>433</v>
      </c>
      <c r="B276" s="16"/>
      <c r="C276" s="23"/>
      <c r="D276" s="28">
        <f>SUM(C266:C268)-C269+SUM(C270:C275)</f>
        <v>3026017</v>
      </c>
      <c r="E276" s="16"/>
    </row>
    <row r="277" spans="1:5" ht="15" x14ac:dyDescent="0.25">
      <c r="A277" s="41" t="s">
        <v>434</v>
      </c>
      <c r="B277" s="41"/>
      <c r="C277" s="41"/>
      <c r="D277" s="41"/>
      <c r="E277" s="41"/>
    </row>
    <row r="278" spans="1:5" ht="15" x14ac:dyDescent="0.25">
      <c r="A278" s="16" t="s">
        <v>423</v>
      </c>
      <c r="B278" s="42" t="s">
        <v>299</v>
      </c>
      <c r="C278" s="345">
        <v>0</v>
      </c>
      <c r="D278" s="16"/>
      <c r="E278" s="16"/>
    </row>
    <row r="279" spans="1:5" ht="15" x14ac:dyDescent="0.25">
      <c r="A279" s="16" t="s">
        <v>424</v>
      </c>
      <c r="B279" s="42" t="s">
        <v>299</v>
      </c>
      <c r="C279" s="345">
        <v>0</v>
      </c>
      <c r="D279" s="16"/>
      <c r="E279" s="16"/>
    </row>
    <row r="280" spans="1:5" ht="15" x14ac:dyDescent="0.25">
      <c r="A280" s="16" t="s">
        <v>435</v>
      </c>
      <c r="B280" s="42" t="s">
        <v>299</v>
      </c>
      <c r="C280" s="345">
        <v>0</v>
      </c>
      <c r="D280" s="16"/>
      <c r="E280" s="16"/>
    </row>
    <row r="281" spans="1:5" ht="15" x14ac:dyDescent="0.25">
      <c r="A281" s="16" t="s">
        <v>436</v>
      </c>
      <c r="B281" s="16"/>
      <c r="C281" s="23"/>
      <c r="D281" s="28">
        <f>SUM(C278:C280)</f>
        <v>0</v>
      </c>
      <c r="E281" s="16"/>
    </row>
    <row r="282" spans="1:5" ht="15" x14ac:dyDescent="0.25">
      <c r="A282" s="41" t="s">
        <v>437</v>
      </c>
      <c r="B282" s="41"/>
      <c r="C282" s="41"/>
      <c r="D282" s="41"/>
      <c r="E282" s="41"/>
    </row>
    <row r="283" spans="1:5" ht="15" x14ac:dyDescent="0.25">
      <c r="A283" s="16" t="s">
        <v>392</v>
      </c>
      <c r="B283" s="42" t="s">
        <v>299</v>
      </c>
      <c r="C283" s="345">
        <v>2862933</v>
      </c>
      <c r="D283" s="16"/>
      <c r="E283" s="16"/>
    </row>
    <row r="284" spans="1:5" ht="15" x14ac:dyDescent="0.25">
      <c r="A284" s="16" t="s">
        <v>393</v>
      </c>
      <c r="B284" s="42" t="s">
        <v>299</v>
      </c>
      <c r="C284" s="345">
        <v>179986</v>
      </c>
      <c r="D284" s="16"/>
      <c r="E284" s="16"/>
    </row>
    <row r="285" spans="1:5" ht="15" x14ac:dyDescent="0.25">
      <c r="A285" s="16" t="s">
        <v>394</v>
      </c>
      <c r="B285" s="42" t="s">
        <v>299</v>
      </c>
      <c r="C285" s="345">
        <v>21402034</v>
      </c>
      <c r="D285" s="16"/>
      <c r="E285" s="16"/>
    </row>
    <row r="286" spans="1:5" ht="15" x14ac:dyDescent="0.25">
      <c r="A286" s="16" t="s">
        <v>438</v>
      </c>
      <c r="B286" s="42" t="s">
        <v>299</v>
      </c>
      <c r="C286" s="345">
        <v>2633318</v>
      </c>
      <c r="D286" s="16"/>
      <c r="E286" s="16"/>
    </row>
    <row r="287" spans="1:5" ht="15" x14ac:dyDescent="0.25">
      <c r="A287" s="16" t="s">
        <v>439</v>
      </c>
      <c r="B287" s="42" t="s">
        <v>299</v>
      </c>
      <c r="C287" s="345">
        <v>0</v>
      </c>
      <c r="D287" s="16"/>
      <c r="E287" s="16"/>
    </row>
    <row r="288" spans="1:5" ht="15" x14ac:dyDescent="0.25">
      <c r="A288" s="16" t="s">
        <v>440</v>
      </c>
      <c r="B288" s="42" t="s">
        <v>299</v>
      </c>
      <c r="C288" s="345">
        <v>9273769</v>
      </c>
      <c r="D288" s="16"/>
      <c r="E288" s="16"/>
    </row>
    <row r="289" spans="1:5" ht="15" x14ac:dyDescent="0.25">
      <c r="A289" s="16" t="s">
        <v>399</v>
      </c>
      <c r="B289" s="42" t="s">
        <v>299</v>
      </c>
      <c r="C289" s="345">
        <v>0</v>
      </c>
      <c r="D289" s="16"/>
      <c r="E289" s="16"/>
    </row>
    <row r="290" spans="1:5" ht="15" x14ac:dyDescent="0.25">
      <c r="A290" s="16" t="s">
        <v>400</v>
      </c>
      <c r="B290" s="42" t="s">
        <v>299</v>
      </c>
      <c r="C290" s="345">
        <v>0</v>
      </c>
      <c r="D290" s="16"/>
      <c r="E290" s="16"/>
    </row>
    <row r="291" spans="1:5" ht="15" x14ac:dyDescent="0.25">
      <c r="A291" s="16" t="s">
        <v>441</v>
      </c>
      <c r="B291" s="16"/>
      <c r="C291" s="23"/>
      <c r="D291" s="28">
        <f>SUM(C283:C290)</f>
        <v>36352040</v>
      </c>
      <c r="E291" s="16"/>
    </row>
    <row r="292" spans="1:5" ht="15" x14ac:dyDescent="0.25">
      <c r="A292" s="16" t="s">
        <v>442</v>
      </c>
      <c r="B292" s="42" t="s">
        <v>299</v>
      </c>
      <c r="C292" s="345">
        <f>162278+16284219+1681344+7205951</f>
        <v>25333792</v>
      </c>
      <c r="D292" s="16"/>
      <c r="E292" s="16"/>
    </row>
    <row r="293" spans="1:5" ht="15" x14ac:dyDescent="0.25">
      <c r="A293" s="16" t="s">
        <v>443</v>
      </c>
      <c r="B293" s="16"/>
      <c r="C293" s="23"/>
      <c r="D293" s="28">
        <f>D291-C292</f>
        <v>11018248</v>
      </c>
      <c r="E293" s="16"/>
    </row>
    <row r="294" spans="1:5" ht="15" x14ac:dyDescent="0.25">
      <c r="A294" s="41" t="s">
        <v>444</v>
      </c>
      <c r="B294" s="41"/>
      <c r="C294" s="41"/>
      <c r="D294" s="41"/>
      <c r="E294" s="41"/>
    </row>
    <row r="295" spans="1:5" ht="15" x14ac:dyDescent="0.25">
      <c r="A295" s="16" t="s">
        <v>445</v>
      </c>
      <c r="B295" s="42" t="s">
        <v>299</v>
      </c>
      <c r="C295" s="345">
        <v>0</v>
      </c>
      <c r="D295" s="16"/>
      <c r="E295" s="16"/>
    </row>
    <row r="296" spans="1:5" ht="15" x14ac:dyDescent="0.25">
      <c r="A296" s="16" t="s">
        <v>446</v>
      </c>
      <c r="B296" s="42" t="s">
        <v>299</v>
      </c>
      <c r="C296" s="345">
        <v>0</v>
      </c>
      <c r="D296" s="16"/>
      <c r="E296" s="16"/>
    </row>
    <row r="297" spans="1:5" ht="15" x14ac:dyDescent="0.25">
      <c r="A297" s="16" t="s">
        <v>447</v>
      </c>
      <c r="B297" s="42" t="s">
        <v>299</v>
      </c>
      <c r="C297" s="345">
        <v>0</v>
      </c>
      <c r="D297" s="16"/>
      <c r="E297" s="16"/>
    </row>
    <row r="298" spans="1:5" ht="15" x14ac:dyDescent="0.25">
      <c r="A298" s="16" t="s">
        <v>435</v>
      </c>
      <c r="B298" s="42" t="s">
        <v>299</v>
      </c>
      <c r="C298" s="345">
        <f>78656+1</f>
        <v>78657</v>
      </c>
      <c r="D298" s="16"/>
      <c r="E298" s="16"/>
    </row>
    <row r="299" spans="1:5" ht="15" x14ac:dyDescent="0.25">
      <c r="A299" s="16" t="s">
        <v>448</v>
      </c>
      <c r="B299" s="16"/>
      <c r="C299" s="23"/>
      <c r="D299" s="28">
        <f>C295-C296+C297+C298</f>
        <v>78657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41" t="s">
        <v>449</v>
      </c>
      <c r="B301" s="41"/>
      <c r="C301" s="41"/>
      <c r="D301" s="41"/>
      <c r="E301" s="41"/>
    </row>
    <row r="302" spans="1:5" ht="15" x14ac:dyDescent="0.25">
      <c r="A302" s="16" t="s">
        <v>450</v>
      </c>
      <c r="B302" s="42" t="s">
        <v>299</v>
      </c>
      <c r="C302" s="345">
        <v>0</v>
      </c>
      <c r="D302" s="16"/>
      <c r="E302" s="16"/>
    </row>
    <row r="303" spans="1:5" ht="15" x14ac:dyDescent="0.25">
      <c r="A303" s="16" t="s">
        <v>451</v>
      </c>
      <c r="B303" s="42" t="s">
        <v>299</v>
      </c>
      <c r="C303" s="345">
        <v>0</v>
      </c>
      <c r="D303" s="16"/>
      <c r="E303" s="16"/>
    </row>
    <row r="304" spans="1:5" ht="15" x14ac:dyDescent="0.25">
      <c r="A304" s="16" t="s">
        <v>452</v>
      </c>
      <c r="B304" s="42" t="s">
        <v>299</v>
      </c>
      <c r="C304" s="345">
        <v>0</v>
      </c>
      <c r="D304" s="16"/>
      <c r="E304" s="16"/>
    </row>
    <row r="305" spans="1:6" ht="15" x14ac:dyDescent="0.25">
      <c r="A305" s="16" t="s">
        <v>453</v>
      </c>
      <c r="B305" s="42" t="s">
        <v>299</v>
      </c>
      <c r="C305" s="345">
        <v>0</v>
      </c>
      <c r="D305" s="16"/>
      <c r="E305" s="16"/>
    </row>
    <row r="306" spans="1:6" ht="15" x14ac:dyDescent="0.25">
      <c r="A306" s="16" t="s">
        <v>454</v>
      </c>
      <c r="B306" s="16"/>
      <c r="C306" s="23"/>
      <c r="D306" s="28">
        <f>SUM(C302:C305)</f>
        <v>0</v>
      </c>
      <c r="E306" s="16"/>
    </row>
    <row r="307" spans="1:6" ht="15" x14ac:dyDescent="0.25">
      <c r="A307" s="16"/>
      <c r="B307" s="16"/>
      <c r="C307" s="23"/>
      <c r="D307" s="16"/>
      <c r="E307" s="16"/>
    </row>
    <row r="308" spans="1:6" ht="15" x14ac:dyDescent="0.25">
      <c r="A308" s="16" t="s">
        <v>455</v>
      </c>
      <c r="B308" s="16"/>
      <c r="C308" s="23"/>
      <c r="D308" s="28">
        <f>D276+D281+D293+D299+D306</f>
        <v>14122922</v>
      </c>
      <c r="E308" s="16"/>
    </row>
    <row r="309" spans="1:6" ht="15" x14ac:dyDescent="0.25">
      <c r="A309" s="16"/>
      <c r="B309" s="16"/>
      <c r="C309" s="23"/>
      <c r="D309" s="16"/>
      <c r="E309" s="16"/>
      <c r="F309" s="11">
        <f>D308-F308</f>
        <v>14122922</v>
      </c>
    </row>
    <row r="310" spans="1:6" ht="15" x14ac:dyDescent="0.25">
      <c r="A310" s="16"/>
      <c r="B310" s="16"/>
      <c r="C310" s="23"/>
      <c r="D310" s="16"/>
      <c r="E310" s="16"/>
    </row>
    <row r="311" spans="1:6" ht="15" x14ac:dyDescent="0.25">
      <c r="A311" s="16"/>
      <c r="B311" s="16"/>
      <c r="C311" s="23"/>
      <c r="D311" s="16"/>
      <c r="E311" s="16"/>
    </row>
    <row r="312" spans="1:6" ht="15" x14ac:dyDescent="0.25">
      <c r="A312" s="34" t="s">
        <v>456</v>
      </c>
      <c r="B312" s="34"/>
      <c r="C312" s="34"/>
      <c r="D312" s="34"/>
      <c r="E312" s="34"/>
    </row>
    <row r="313" spans="1:6" ht="15" x14ac:dyDescent="0.25">
      <c r="A313" s="41" t="s">
        <v>457</v>
      </c>
      <c r="B313" s="41"/>
      <c r="C313" s="41"/>
      <c r="D313" s="41"/>
      <c r="E313" s="41"/>
    </row>
    <row r="314" spans="1:6" ht="15" x14ac:dyDescent="0.25">
      <c r="A314" s="16" t="s">
        <v>458</v>
      </c>
      <c r="B314" s="42" t="s">
        <v>299</v>
      </c>
      <c r="C314" s="345">
        <v>0</v>
      </c>
      <c r="D314" s="16"/>
      <c r="E314" s="16"/>
    </row>
    <row r="315" spans="1:6" ht="15" x14ac:dyDescent="0.25">
      <c r="A315" s="16" t="s">
        <v>459</v>
      </c>
      <c r="B315" s="42" t="s">
        <v>299</v>
      </c>
      <c r="C315" s="345">
        <f>10892+61471+93174+774+1065</f>
        <v>167376</v>
      </c>
      <c r="D315" s="16"/>
      <c r="E315" s="16"/>
    </row>
    <row r="316" spans="1:6" ht="15" x14ac:dyDescent="0.25">
      <c r="A316" s="16" t="s">
        <v>460</v>
      </c>
      <c r="B316" s="42" t="s">
        <v>299</v>
      </c>
      <c r="C316" s="345">
        <f>204786+14174+1496164</f>
        <v>1715124</v>
      </c>
      <c r="D316" s="16"/>
      <c r="E316" s="16"/>
    </row>
    <row r="317" spans="1:6" ht="15" x14ac:dyDescent="0.25">
      <c r="A317" s="16" t="s">
        <v>461</v>
      </c>
      <c r="B317" s="42" t="s">
        <v>299</v>
      </c>
      <c r="C317" s="345">
        <f>9266+46233</f>
        <v>55499</v>
      </c>
      <c r="D317" s="16"/>
      <c r="E317" s="16"/>
    </row>
    <row r="318" spans="1:6" ht="15" x14ac:dyDescent="0.25">
      <c r="A318" s="16" t="s">
        <v>462</v>
      </c>
      <c r="B318" s="42" t="s">
        <v>299</v>
      </c>
      <c r="C318" s="345">
        <v>0</v>
      </c>
      <c r="D318" s="16"/>
      <c r="E318" s="16"/>
    </row>
    <row r="319" spans="1:6" ht="15" x14ac:dyDescent="0.25">
      <c r="A319" s="16" t="s">
        <v>463</v>
      </c>
      <c r="B319" s="42" t="s">
        <v>299</v>
      </c>
      <c r="C319" s="345">
        <v>0</v>
      </c>
      <c r="D319" s="16"/>
      <c r="E319" s="16"/>
    </row>
    <row r="320" spans="1:6" ht="15" x14ac:dyDescent="0.25">
      <c r="A320" s="16" t="s">
        <v>464</v>
      </c>
      <c r="B320" s="42" t="s">
        <v>299</v>
      </c>
      <c r="C320" s="345">
        <v>0</v>
      </c>
      <c r="D320" s="16"/>
      <c r="E320" s="16"/>
    </row>
    <row r="321" spans="1:5" ht="15" x14ac:dyDescent="0.25">
      <c r="A321" s="16" t="s">
        <v>465</v>
      </c>
      <c r="B321" s="42" t="s">
        <v>299</v>
      </c>
      <c r="C321" s="345">
        <v>0</v>
      </c>
      <c r="D321" s="16"/>
      <c r="E321" s="16"/>
    </row>
    <row r="322" spans="1:5" ht="15" x14ac:dyDescent="0.25">
      <c r="A322" s="16" t="s">
        <v>466</v>
      </c>
      <c r="B322" s="42" t="s">
        <v>299</v>
      </c>
      <c r="C322" s="345">
        <v>0</v>
      </c>
      <c r="D322" s="16"/>
      <c r="E322" s="16"/>
    </row>
    <row r="323" spans="1:5" ht="15" x14ac:dyDescent="0.25">
      <c r="A323" s="16" t="s">
        <v>467</v>
      </c>
      <c r="B323" s="42" t="s">
        <v>299</v>
      </c>
      <c r="C323" s="345">
        <v>0</v>
      </c>
      <c r="D323" s="16"/>
      <c r="E323" s="16"/>
    </row>
    <row r="324" spans="1:5" ht="15" x14ac:dyDescent="0.25">
      <c r="A324" s="16" t="s">
        <v>468</v>
      </c>
      <c r="B324" s="16"/>
      <c r="C324" s="23"/>
      <c r="D324" s="28">
        <f>SUM(C314:C323)</f>
        <v>1937999</v>
      </c>
      <c r="E324" s="16"/>
    </row>
    <row r="325" spans="1:5" ht="15" x14ac:dyDescent="0.25">
      <c r="A325" s="41" t="s">
        <v>469</v>
      </c>
      <c r="B325" s="41"/>
      <c r="C325" s="41"/>
      <c r="D325" s="41"/>
      <c r="E325" s="41"/>
    </row>
    <row r="326" spans="1:5" ht="15" x14ac:dyDescent="0.25">
      <c r="A326" s="16" t="s">
        <v>470</v>
      </c>
      <c r="B326" s="42" t="s">
        <v>299</v>
      </c>
      <c r="C326" s="345">
        <v>0</v>
      </c>
      <c r="D326" s="16"/>
      <c r="E326" s="16"/>
    </row>
    <row r="327" spans="1:5" ht="15" x14ac:dyDescent="0.25">
      <c r="A327" s="16" t="s">
        <v>471</v>
      </c>
      <c r="B327" s="42" t="s">
        <v>299</v>
      </c>
      <c r="C327" s="345">
        <v>0</v>
      </c>
      <c r="D327" s="16"/>
      <c r="E327" s="16"/>
    </row>
    <row r="328" spans="1:5" ht="15" x14ac:dyDescent="0.25">
      <c r="A328" s="16" t="s">
        <v>472</v>
      </c>
      <c r="B328" s="42" t="s">
        <v>299</v>
      </c>
      <c r="C328" s="345">
        <v>0</v>
      </c>
      <c r="D328" s="16"/>
      <c r="E328" s="16"/>
    </row>
    <row r="329" spans="1:5" ht="15" x14ac:dyDescent="0.25">
      <c r="A329" s="16" t="s">
        <v>473</v>
      </c>
      <c r="B329" s="16"/>
      <c r="C329" s="23"/>
      <c r="D329" s="28">
        <f>SUM(C326:C328)</f>
        <v>0</v>
      </c>
      <c r="E329" s="16"/>
    </row>
    <row r="330" spans="1:5" ht="15" x14ac:dyDescent="0.25">
      <c r="A330" s="41" t="s">
        <v>474</v>
      </c>
      <c r="B330" s="41"/>
      <c r="C330" s="41"/>
      <c r="D330" s="41"/>
      <c r="E330" s="41"/>
    </row>
    <row r="331" spans="1:5" ht="15" x14ac:dyDescent="0.25">
      <c r="A331" s="16" t="s">
        <v>475</v>
      </c>
      <c r="B331" s="42" t="s">
        <v>299</v>
      </c>
      <c r="C331" s="345">
        <v>0</v>
      </c>
      <c r="D331" s="16"/>
      <c r="E331" s="16"/>
    </row>
    <row r="332" spans="1:5" ht="15" x14ac:dyDescent="0.25">
      <c r="A332" s="16" t="s">
        <v>476</v>
      </c>
      <c r="B332" s="42" t="s">
        <v>299</v>
      </c>
      <c r="C332" s="345">
        <v>0</v>
      </c>
      <c r="D332" s="16"/>
      <c r="E332" s="16"/>
    </row>
    <row r="333" spans="1:5" ht="15" x14ac:dyDescent="0.25">
      <c r="A333" s="16" t="s">
        <v>477</v>
      </c>
      <c r="B333" s="42" t="s">
        <v>299</v>
      </c>
      <c r="C333" s="345">
        <v>0</v>
      </c>
      <c r="D333" s="16"/>
      <c r="E333" s="16"/>
    </row>
    <row r="334" spans="1:5" ht="15" x14ac:dyDescent="0.25">
      <c r="A334" s="22" t="s">
        <v>478</v>
      </c>
      <c r="B334" s="42" t="s">
        <v>299</v>
      </c>
      <c r="C334" s="345">
        <v>0</v>
      </c>
      <c r="D334" s="16"/>
      <c r="E334" s="16"/>
    </row>
    <row r="335" spans="1:5" ht="15" x14ac:dyDescent="0.25">
      <c r="A335" s="16" t="s">
        <v>479</v>
      </c>
      <c r="B335" s="42" t="s">
        <v>299</v>
      </c>
      <c r="C335" s="345">
        <v>0</v>
      </c>
      <c r="D335" s="16"/>
      <c r="E335" s="16"/>
    </row>
    <row r="336" spans="1:5" ht="15" x14ac:dyDescent="0.25">
      <c r="A336" s="22" t="s">
        <v>480</v>
      </c>
      <c r="B336" s="42" t="s">
        <v>299</v>
      </c>
      <c r="C336" s="345">
        <v>0</v>
      </c>
      <c r="D336" s="16"/>
      <c r="E336" s="16"/>
    </row>
    <row r="337" spans="1:5" ht="15" x14ac:dyDescent="0.25">
      <c r="A337" s="22" t="s">
        <v>481</v>
      </c>
      <c r="B337" s="42" t="s">
        <v>299</v>
      </c>
      <c r="C337" s="348">
        <v>0</v>
      </c>
      <c r="D337" s="16"/>
      <c r="E337" s="16"/>
    </row>
    <row r="338" spans="1:5" ht="15" x14ac:dyDescent="0.25">
      <c r="A338" s="16" t="s">
        <v>482</v>
      </c>
      <c r="B338" s="42" t="s">
        <v>299</v>
      </c>
      <c r="C338" s="345">
        <v>0</v>
      </c>
      <c r="D338" s="16"/>
      <c r="E338" s="16"/>
    </row>
    <row r="339" spans="1:5" ht="15" x14ac:dyDescent="0.25">
      <c r="A339" s="16" t="s">
        <v>230</v>
      </c>
      <c r="B339" s="16"/>
      <c r="C339" s="23"/>
      <c r="D339" s="28">
        <f>SUM(C331:C338)</f>
        <v>0</v>
      </c>
      <c r="E339" s="16"/>
    </row>
    <row r="340" spans="1:5" ht="15" x14ac:dyDescent="0.25">
      <c r="A340" s="16" t="s">
        <v>483</v>
      </c>
      <c r="B340" s="16"/>
      <c r="C340" s="23"/>
      <c r="D340" s="28">
        <f>C323</f>
        <v>0</v>
      </c>
      <c r="E340" s="16"/>
    </row>
    <row r="341" spans="1:5" ht="15" x14ac:dyDescent="0.25">
      <c r="A341" s="16" t="s">
        <v>484</v>
      </c>
      <c r="B341" s="16"/>
      <c r="C341" s="23"/>
      <c r="D341" s="28">
        <f>D339-D340</f>
        <v>0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485</v>
      </c>
      <c r="B343" s="42" t="s">
        <v>299</v>
      </c>
      <c r="C343" s="349">
        <v>12184923</v>
      </c>
      <c r="D343" s="16"/>
      <c r="E343" s="16"/>
    </row>
    <row r="344" spans="1:5" ht="15" x14ac:dyDescent="0.25">
      <c r="A344" s="16"/>
      <c r="B344" s="42"/>
      <c r="C344" s="53"/>
      <c r="D344" s="16"/>
      <c r="E344" s="16"/>
    </row>
    <row r="345" spans="1:5" ht="15" x14ac:dyDescent="0.25">
      <c r="A345" s="16" t="s">
        <v>486</v>
      </c>
      <c r="B345" s="42" t="s">
        <v>299</v>
      </c>
      <c r="C345" s="346">
        <v>0</v>
      </c>
      <c r="D345" s="16"/>
      <c r="E345" s="16"/>
    </row>
    <row r="346" spans="1:5" ht="15" x14ac:dyDescent="0.25">
      <c r="A346" s="16" t="s">
        <v>487</v>
      </c>
      <c r="B346" s="42" t="s">
        <v>299</v>
      </c>
      <c r="C346" s="346">
        <v>0</v>
      </c>
      <c r="D346" s="16"/>
      <c r="E346" s="16"/>
    </row>
    <row r="347" spans="1:5" ht="15" x14ac:dyDescent="0.25">
      <c r="A347" s="16" t="s">
        <v>488</v>
      </c>
      <c r="B347" s="42" t="s">
        <v>299</v>
      </c>
      <c r="C347" s="346">
        <v>0</v>
      </c>
      <c r="D347" s="16"/>
      <c r="E347" s="16"/>
    </row>
    <row r="348" spans="1:5" ht="15" x14ac:dyDescent="0.25">
      <c r="A348" s="16" t="s">
        <v>489</v>
      </c>
      <c r="B348" s="42" t="s">
        <v>299</v>
      </c>
      <c r="C348" s="346">
        <v>0</v>
      </c>
      <c r="D348" s="16"/>
      <c r="E348" s="16"/>
    </row>
    <row r="349" spans="1:5" ht="15" x14ac:dyDescent="0.25">
      <c r="A349" s="16" t="s">
        <v>490</v>
      </c>
      <c r="B349" s="42" t="s">
        <v>299</v>
      </c>
      <c r="C349" s="346">
        <v>0</v>
      </c>
      <c r="D349" s="16"/>
      <c r="E349" s="16"/>
    </row>
    <row r="350" spans="1:5" ht="15" x14ac:dyDescent="0.25">
      <c r="A350" s="16" t="s">
        <v>491</v>
      </c>
      <c r="B350" s="16"/>
      <c r="C350" s="23"/>
      <c r="D350" s="28">
        <f>D324+D329+D341+C343+C347+C348</f>
        <v>14122922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492</v>
      </c>
      <c r="B352" s="16"/>
      <c r="C352" s="23"/>
      <c r="D352" s="28">
        <f>D308</f>
        <v>14122922</v>
      </c>
      <c r="E352" s="16"/>
    </row>
    <row r="353" spans="1:5" ht="15" x14ac:dyDescent="0.25">
      <c r="A353" s="16"/>
      <c r="B353" s="16"/>
      <c r="C353" s="23"/>
      <c r="D353" s="16"/>
      <c r="E353" s="16"/>
    </row>
    <row r="354" spans="1:5" ht="15" x14ac:dyDescent="0.25">
      <c r="A354" s="16"/>
      <c r="B354" s="16"/>
      <c r="C354" s="23"/>
      <c r="D354" s="16"/>
      <c r="E354" s="16"/>
    </row>
    <row r="355" spans="1:5" ht="15" x14ac:dyDescent="0.25">
      <c r="A355" s="16"/>
      <c r="B355" s="16"/>
      <c r="C355" s="23"/>
      <c r="D355" s="16"/>
      <c r="E355" s="16"/>
    </row>
    <row r="356" spans="1:5" ht="15" x14ac:dyDescent="0.25">
      <c r="A356" s="34" t="s">
        <v>493</v>
      </c>
      <c r="B356" s="34"/>
      <c r="C356" s="34"/>
      <c r="D356" s="34"/>
      <c r="E356" s="34"/>
    </row>
    <row r="357" spans="1:5" ht="15" x14ac:dyDescent="0.25">
      <c r="A357" s="41" t="s">
        <v>494</v>
      </c>
      <c r="B357" s="41"/>
      <c r="C357" s="41"/>
      <c r="D357" s="41"/>
      <c r="E357" s="41"/>
    </row>
    <row r="358" spans="1:5" ht="15" x14ac:dyDescent="0.25">
      <c r="A358" s="16" t="s">
        <v>495</v>
      </c>
      <c r="B358" s="42" t="s">
        <v>299</v>
      </c>
      <c r="C358" s="346">
        <v>15266777</v>
      </c>
      <c r="D358" s="16"/>
      <c r="E358" s="16"/>
    </row>
    <row r="359" spans="1:5" ht="15" x14ac:dyDescent="0.25">
      <c r="A359" s="16" t="s">
        <v>496</v>
      </c>
      <c r="B359" s="42" t="s">
        <v>299</v>
      </c>
      <c r="C359" s="346">
        <v>39553305</v>
      </c>
      <c r="D359" s="16"/>
      <c r="E359" s="16"/>
    </row>
    <row r="360" spans="1:5" ht="15" x14ac:dyDescent="0.25">
      <c r="A360" s="16" t="s">
        <v>497</v>
      </c>
      <c r="B360" s="16"/>
      <c r="C360" s="23"/>
      <c r="D360" s="28">
        <f>SUM(C358:C359)</f>
        <v>54820082</v>
      </c>
      <c r="E360" s="16"/>
    </row>
    <row r="361" spans="1:5" ht="15" x14ac:dyDescent="0.25">
      <c r="A361" s="41" t="s">
        <v>498</v>
      </c>
      <c r="B361" s="41"/>
      <c r="C361" s="41"/>
      <c r="D361" s="41"/>
      <c r="E361" s="41"/>
    </row>
    <row r="362" spans="1:5" ht="15" x14ac:dyDescent="0.25">
      <c r="A362" s="16" t="s">
        <v>403</v>
      </c>
      <c r="B362" s="41"/>
      <c r="C362" s="345">
        <v>0</v>
      </c>
      <c r="D362" s="16"/>
      <c r="E362" s="41"/>
    </row>
    <row r="363" spans="1:5" ht="15" x14ac:dyDescent="0.25">
      <c r="A363" s="16" t="s">
        <v>499</v>
      </c>
      <c r="B363" s="42" t="s">
        <v>299</v>
      </c>
      <c r="C363" s="345">
        <v>1865587</v>
      </c>
      <c r="D363" s="16"/>
      <c r="E363" s="16"/>
    </row>
    <row r="364" spans="1:5" ht="15" x14ac:dyDescent="0.25">
      <c r="A364" s="16" t="s">
        <v>500</v>
      </c>
      <c r="B364" s="42" t="s">
        <v>299</v>
      </c>
      <c r="C364" s="345">
        <v>39422790</v>
      </c>
      <c r="D364" s="16"/>
      <c r="E364" s="16"/>
    </row>
    <row r="365" spans="1:5" ht="15" x14ac:dyDescent="0.25">
      <c r="A365" s="16" t="s">
        <v>501</v>
      </c>
      <c r="B365" s="42" t="s">
        <v>299</v>
      </c>
      <c r="C365" s="345">
        <v>0</v>
      </c>
      <c r="D365" s="16"/>
      <c r="E365" s="16"/>
    </row>
    <row r="366" spans="1:5" ht="15" x14ac:dyDescent="0.25">
      <c r="A366" s="16" t="s">
        <v>420</v>
      </c>
      <c r="B366" s="16"/>
      <c r="C366" s="23"/>
      <c r="D366" s="28">
        <f>SUM(C362:C365)</f>
        <v>41288377</v>
      </c>
      <c r="E366" s="16"/>
    </row>
    <row r="367" spans="1:5" ht="15" x14ac:dyDescent="0.25">
      <c r="A367" s="16" t="s">
        <v>502</v>
      </c>
      <c r="B367" s="16"/>
      <c r="C367" s="23"/>
      <c r="D367" s="28">
        <f>D360-D366</f>
        <v>13531705</v>
      </c>
      <c r="E367" s="16"/>
    </row>
    <row r="368" spans="1:5" ht="15" x14ac:dyDescent="0.25">
      <c r="A368" s="54" t="s">
        <v>503</v>
      </c>
      <c r="B368" s="41"/>
      <c r="C368" s="41"/>
      <c r="D368" s="41"/>
      <c r="E368" s="41"/>
    </row>
    <row r="369" spans="1:6" ht="15" x14ac:dyDescent="0.25">
      <c r="A369" s="28" t="s">
        <v>504</v>
      </c>
      <c r="B369" s="16"/>
      <c r="C369" s="16"/>
      <c r="D369" s="16"/>
      <c r="E369" s="16"/>
    </row>
    <row r="370" spans="1:6" ht="15" x14ac:dyDescent="0.25">
      <c r="A370" s="55" t="s">
        <v>505</v>
      </c>
      <c r="B370" s="36" t="s">
        <v>299</v>
      </c>
      <c r="C370" s="345">
        <v>2747693</v>
      </c>
      <c r="D370" s="28">
        <v>0</v>
      </c>
      <c r="E370" s="28"/>
    </row>
    <row r="371" spans="1:6" ht="15" x14ac:dyDescent="0.25">
      <c r="A371" s="55" t="s">
        <v>506</v>
      </c>
      <c r="B371" s="36" t="s">
        <v>299</v>
      </c>
      <c r="C371" s="345">
        <v>0</v>
      </c>
      <c r="D371" s="28">
        <v>0</v>
      </c>
      <c r="E371" s="28"/>
    </row>
    <row r="372" spans="1:6" ht="15" x14ac:dyDescent="0.25">
      <c r="A372" s="55" t="s">
        <v>507</v>
      </c>
      <c r="B372" s="36" t="s">
        <v>299</v>
      </c>
      <c r="C372" s="345">
        <v>0</v>
      </c>
      <c r="D372" s="28">
        <v>0</v>
      </c>
      <c r="E372" s="28"/>
    </row>
    <row r="373" spans="1:6" ht="15" x14ac:dyDescent="0.25">
      <c r="A373" s="55" t="s">
        <v>508</v>
      </c>
      <c r="B373" s="36" t="s">
        <v>299</v>
      </c>
      <c r="C373" s="345">
        <v>0</v>
      </c>
      <c r="D373" s="28">
        <v>0</v>
      </c>
      <c r="E373" s="28"/>
    </row>
    <row r="374" spans="1:6" ht="15" x14ac:dyDescent="0.25">
      <c r="A374" s="55" t="s">
        <v>509</v>
      </c>
      <c r="B374" s="36" t="s">
        <v>299</v>
      </c>
      <c r="C374" s="345">
        <v>0</v>
      </c>
      <c r="D374" s="28">
        <v>0</v>
      </c>
      <c r="E374" s="28"/>
    </row>
    <row r="375" spans="1:6" ht="15" x14ac:dyDescent="0.25">
      <c r="A375" s="55" t="s">
        <v>510</v>
      </c>
      <c r="B375" s="36" t="s">
        <v>299</v>
      </c>
      <c r="C375" s="345">
        <v>0</v>
      </c>
      <c r="D375" s="28">
        <v>0</v>
      </c>
      <c r="E375" s="28"/>
    </row>
    <row r="376" spans="1:6" ht="15" x14ac:dyDescent="0.25">
      <c r="A376" s="55" t="s">
        <v>511</v>
      </c>
      <c r="B376" s="36" t="s">
        <v>299</v>
      </c>
      <c r="C376" s="345">
        <v>0</v>
      </c>
      <c r="D376" s="28">
        <v>0</v>
      </c>
      <c r="E376" s="28"/>
    </row>
    <row r="377" spans="1:6" ht="15" x14ac:dyDescent="0.25">
      <c r="A377" s="55" t="s">
        <v>512</v>
      </c>
      <c r="B377" s="36" t="s">
        <v>299</v>
      </c>
      <c r="C377" s="345">
        <v>0</v>
      </c>
      <c r="D377" s="28">
        <v>0</v>
      </c>
      <c r="E377" s="28"/>
    </row>
    <row r="378" spans="1:6" ht="15" x14ac:dyDescent="0.25">
      <c r="A378" s="55" t="s">
        <v>513</v>
      </c>
      <c r="B378" s="36" t="s">
        <v>299</v>
      </c>
      <c r="C378" s="345">
        <v>0</v>
      </c>
      <c r="D378" s="28">
        <v>0</v>
      </c>
      <c r="E378" s="28"/>
    </row>
    <row r="379" spans="1:6" ht="15" x14ac:dyDescent="0.25">
      <c r="A379" s="55" t="s">
        <v>514</v>
      </c>
      <c r="B379" s="36" t="s">
        <v>299</v>
      </c>
      <c r="C379" s="345">
        <v>124189</v>
      </c>
      <c r="D379" s="28">
        <v>0</v>
      </c>
      <c r="E379" s="28"/>
    </row>
    <row r="380" spans="1:6" ht="15" x14ac:dyDescent="0.25">
      <c r="A380" s="55" t="s">
        <v>515</v>
      </c>
      <c r="B380" s="36" t="s">
        <v>299</v>
      </c>
      <c r="C380" s="350">
        <f>567060+6</f>
        <v>567066</v>
      </c>
      <c r="D380" s="28">
        <v>0</v>
      </c>
      <c r="E380" s="217" t="str">
        <f>IF(OR(C380&gt;999999,C380/(D360+D383)&gt;0.01),"Additional Classification Necessary - See Responses-2 Tab","")</f>
        <v/>
      </c>
      <c r="F380" s="56"/>
    </row>
    <row r="381" spans="1:6" ht="15" x14ac:dyDescent="0.25">
      <c r="A381" s="57" t="s">
        <v>516</v>
      </c>
      <c r="B381" s="42"/>
      <c r="C381" s="42"/>
      <c r="D381" s="28">
        <f>SUM(C370:C380)</f>
        <v>3438948</v>
      </c>
      <c r="E381" s="28"/>
      <c r="F381" s="56"/>
    </row>
    <row r="382" spans="1:6" ht="15" x14ac:dyDescent="0.25">
      <c r="A382" s="52" t="s">
        <v>517</v>
      </c>
      <c r="B382" s="42" t="s">
        <v>299</v>
      </c>
      <c r="C382" s="345">
        <v>0</v>
      </c>
      <c r="D382" s="28">
        <v>0</v>
      </c>
      <c r="E382" s="16"/>
    </row>
    <row r="383" spans="1:6" ht="15" x14ac:dyDescent="0.25">
      <c r="A383" s="16" t="s">
        <v>518</v>
      </c>
      <c r="B383" s="16"/>
      <c r="C383" s="23"/>
      <c r="D383" s="28">
        <f>D381+C382</f>
        <v>3438948</v>
      </c>
      <c r="E383" s="16"/>
    </row>
    <row r="384" spans="1:6" ht="15" x14ac:dyDescent="0.25">
      <c r="A384" s="16" t="s">
        <v>519</v>
      </c>
      <c r="B384" s="16"/>
      <c r="C384" s="23"/>
      <c r="D384" s="28">
        <f>D367+D383</f>
        <v>16970653</v>
      </c>
      <c r="E384" s="16"/>
    </row>
    <row r="385" spans="1:5" ht="15" x14ac:dyDescent="0.25">
      <c r="A385" s="16"/>
      <c r="B385" s="16"/>
      <c r="C385" s="23"/>
      <c r="D385" s="16"/>
      <c r="E385" s="16"/>
    </row>
    <row r="386" spans="1:5" ht="15" x14ac:dyDescent="0.25">
      <c r="A386" s="16"/>
      <c r="B386" s="16"/>
      <c r="C386" s="23"/>
      <c r="D386" s="16"/>
      <c r="E386" s="16"/>
    </row>
    <row r="387" spans="1:5" ht="15" x14ac:dyDescent="0.25">
      <c r="A387" s="16"/>
      <c r="B387" s="16"/>
      <c r="C387" s="23"/>
      <c r="D387" s="16"/>
      <c r="E387" s="16"/>
    </row>
    <row r="388" spans="1:5" ht="15" x14ac:dyDescent="0.25">
      <c r="A388" s="41" t="s">
        <v>520</v>
      </c>
      <c r="B388" s="41"/>
      <c r="C388" s="41"/>
      <c r="D388" s="41"/>
      <c r="E388" s="41"/>
    </row>
    <row r="389" spans="1:5" ht="15" x14ac:dyDescent="0.25">
      <c r="A389" s="16" t="s">
        <v>521</v>
      </c>
      <c r="B389" s="42" t="s">
        <v>299</v>
      </c>
      <c r="C389" s="345">
        <v>17413854</v>
      </c>
      <c r="D389" s="16"/>
      <c r="E389" s="16"/>
    </row>
    <row r="390" spans="1:5" ht="15" x14ac:dyDescent="0.25">
      <c r="A390" s="16" t="s">
        <v>11</v>
      </c>
      <c r="B390" s="42" t="s">
        <v>299</v>
      </c>
      <c r="C390" s="345">
        <v>5405012</v>
      </c>
      <c r="D390" s="16"/>
      <c r="E390" s="16"/>
    </row>
    <row r="391" spans="1:5" ht="15" x14ac:dyDescent="0.25">
      <c r="A391" s="16" t="s">
        <v>264</v>
      </c>
      <c r="B391" s="42" t="s">
        <v>299</v>
      </c>
      <c r="C391" s="345">
        <v>550628</v>
      </c>
      <c r="D391" s="16"/>
      <c r="E391" s="16"/>
    </row>
    <row r="392" spans="1:5" ht="15" x14ac:dyDescent="0.25">
      <c r="A392" s="16" t="s">
        <v>522</v>
      </c>
      <c r="B392" s="42" t="s">
        <v>299</v>
      </c>
      <c r="C392" s="345">
        <v>3800309</v>
      </c>
      <c r="D392" s="16"/>
      <c r="E392" s="16"/>
    </row>
    <row r="393" spans="1:5" ht="15" x14ac:dyDescent="0.25">
      <c r="A393" s="16" t="s">
        <v>523</v>
      </c>
      <c r="B393" s="42" t="s">
        <v>299</v>
      </c>
      <c r="C393" s="345">
        <v>539753</v>
      </c>
      <c r="D393" s="16"/>
      <c r="E393" s="16"/>
    </row>
    <row r="394" spans="1:5" ht="15" x14ac:dyDescent="0.25">
      <c r="A394" s="16" t="s">
        <v>524</v>
      </c>
      <c r="B394" s="42" t="s">
        <v>299</v>
      </c>
      <c r="C394" s="345">
        <v>745376</v>
      </c>
      <c r="D394" s="16"/>
      <c r="E394" s="16"/>
    </row>
    <row r="395" spans="1:5" ht="15" x14ac:dyDescent="0.25">
      <c r="A395" s="16" t="s">
        <v>16</v>
      </c>
      <c r="B395" s="42" t="s">
        <v>299</v>
      </c>
      <c r="C395" s="345">
        <v>1223859</v>
      </c>
      <c r="D395" s="16"/>
      <c r="E395" s="16"/>
    </row>
    <row r="396" spans="1:5" ht="15" x14ac:dyDescent="0.25">
      <c r="A396" s="16" t="s">
        <v>525</v>
      </c>
      <c r="B396" s="42" t="s">
        <v>299</v>
      </c>
      <c r="C396" s="345">
        <v>117973</v>
      </c>
      <c r="D396" s="16"/>
      <c r="E396" s="16"/>
    </row>
    <row r="397" spans="1:5" ht="15" x14ac:dyDescent="0.25">
      <c r="A397" s="16" t="s">
        <v>526</v>
      </c>
      <c r="B397" s="42" t="s">
        <v>299</v>
      </c>
      <c r="C397" s="345">
        <v>384670</v>
      </c>
      <c r="D397" s="16"/>
      <c r="E397" s="16"/>
    </row>
    <row r="398" spans="1:5" ht="15" x14ac:dyDescent="0.25">
      <c r="A398" s="16" t="s">
        <v>527</v>
      </c>
      <c r="B398" s="42" t="s">
        <v>299</v>
      </c>
      <c r="C398" s="345">
        <v>50243</v>
      </c>
      <c r="D398" s="16"/>
      <c r="E398" s="16"/>
    </row>
    <row r="399" spans="1:5" ht="15" x14ac:dyDescent="0.25">
      <c r="A399" s="16" t="s">
        <v>528</v>
      </c>
      <c r="B399" s="42" t="s">
        <v>299</v>
      </c>
      <c r="C399" s="345">
        <v>0</v>
      </c>
      <c r="D399" s="16"/>
      <c r="E399" s="16"/>
    </row>
    <row r="400" spans="1:5" ht="15" x14ac:dyDescent="0.25">
      <c r="A400" s="28" t="s">
        <v>529</v>
      </c>
      <c r="B400" s="16"/>
      <c r="C400" s="16"/>
      <c r="D400" s="16"/>
      <c r="E400" s="16"/>
    </row>
    <row r="401" spans="1:9" ht="15" x14ac:dyDescent="0.25">
      <c r="A401" s="29" t="s">
        <v>270</v>
      </c>
      <c r="B401" s="36" t="s">
        <v>299</v>
      </c>
      <c r="C401" s="345">
        <v>0</v>
      </c>
      <c r="D401" s="28">
        <v>0</v>
      </c>
      <c r="E401" s="28"/>
    </row>
    <row r="402" spans="1:9" ht="15" x14ac:dyDescent="0.25">
      <c r="A402" s="29" t="s">
        <v>271</v>
      </c>
      <c r="B402" s="36" t="s">
        <v>299</v>
      </c>
      <c r="C402" s="345">
        <v>483437</v>
      </c>
      <c r="D402" s="28">
        <v>0</v>
      </c>
      <c r="E402" s="28"/>
    </row>
    <row r="403" spans="1:9" ht="15" x14ac:dyDescent="0.25">
      <c r="A403" s="29" t="s">
        <v>530</v>
      </c>
      <c r="B403" s="36" t="s">
        <v>299</v>
      </c>
      <c r="C403" s="345">
        <v>39243</v>
      </c>
      <c r="D403" s="28">
        <v>0</v>
      </c>
      <c r="E403" s="28"/>
    </row>
    <row r="404" spans="1:9" ht="15" x14ac:dyDescent="0.25">
      <c r="A404" s="29" t="s">
        <v>273</v>
      </c>
      <c r="B404" s="36" t="s">
        <v>299</v>
      </c>
      <c r="C404" s="345">
        <v>0</v>
      </c>
      <c r="D404" s="28">
        <v>0</v>
      </c>
      <c r="E404" s="28"/>
    </row>
    <row r="405" spans="1:9" ht="15" x14ac:dyDescent="0.25">
      <c r="A405" s="29" t="s">
        <v>274</v>
      </c>
      <c r="B405" s="36" t="s">
        <v>299</v>
      </c>
      <c r="C405" s="345">
        <v>0</v>
      </c>
      <c r="D405" s="28">
        <v>0</v>
      </c>
      <c r="E405" s="28"/>
    </row>
    <row r="406" spans="1:9" ht="15" x14ac:dyDescent="0.25">
      <c r="A406" s="29" t="s">
        <v>275</v>
      </c>
      <c r="B406" s="36" t="s">
        <v>299</v>
      </c>
      <c r="C406" s="345">
        <v>0</v>
      </c>
      <c r="D406" s="28">
        <v>0</v>
      </c>
      <c r="E406" s="28"/>
    </row>
    <row r="407" spans="1:9" ht="15" x14ac:dyDescent="0.25">
      <c r="A407" s="29" t="s">
        <v>276</v>
      </c>
      <c r="B407" s="36" t="s">
        <v>299</v>
      </c>
      <c r="C407" s="345">
        <v>0</v>
      </c>
      <c r="D407" s="28">
        <v>0</v>
      </c>
      <c r="E407" s="28"/>
    </row>
    <row r="408" spans="1:9" ht="15" x14ac:dyDescent="0.25">
      <c r="A408" s="29" t="s">
        <v>277</v>
      </c>
      <c r="B408" s="36" t="s">
        <v>299</v>
      </c>
      <c r="C408" s="345">
        <v>541747</v>
      </c>
      <c r="D408" s="28">
        <v>0</v>
      </c>
      <c r="E408" s="28"/>
    </row>
    <row r="409" spans="1:9" ht="15" x14ac:dyDescent="0.25">
      <c r="A409" s="29" t="s">
        <v>278</v>
      </c>
      <c r="B409" s="36" t="s">
        <v>299</v>
      </c>
      <c r="C409" s="345">
        <v>0</v>
      </c>
      <c r="D409" s="28">
        <v>0</v>
      </c>
      <c r="E409" s="28"/>
    </row>
    <row r="410" spans="1:9" ht="15" x14ac:dyDescent="0.25">
      <c r="A410" s="29" t="s">
        <v>279</v>
      </c>
      <c r="B410" s="36" t="s">
        <v>299</v>
      </c>
      <c r="C410" s="345">
        <v>0</v>
      </c>
      <c r="D410" s="28">
        <v>0</v>
      </c>
      <c r="E410" s="28"/>
    </row>
    <row r="411" spans="1:9" ht="15" x14ac:dyDescent="0.25">
      <c r="A411" s="29" t="s">
        <v>280</v>
      </c>
      <c r="B411" s="36" t="s">
        <v>299</v>
      </c>
      <c r="C411" s="345">
        <v>333781</v>
      </c>
      <c r="D411" s="28">
        <v>0</v>
      </c>
      <c r="E411" s="28"/>
    </row>
    <row r="412" spans="1:9" ht="15" x14ac:dyDescent="0.25">
      <c r="A412" s="29" t="s">
        <v>281</v>
      </c>
      <c r="B412" s="36" t="s">
        <v>299</v>
      </c>
      <c r="C412" s="345">
        <f>188918</f>
        <v>188918</v>
      </c>
      <c r="D412" s="28">
        <v>0</v>
      </c>
      <c r="E412" s="28"/>
    </row>
    <row r="413" spans="1:9" ht="15" x14ac:dyDescent="0.25">
      <c r="A413" s="29" t="s">
        <v>282</v>
      </c>
      <c r="B413" s="36" t="s">
        <v>299</v>
      </c>
      <c r="C413" s="345">
        <v>0</v>
      </c>
      <c r="D413" s="28">
        <v>0</v>
      </c>
      <c r="E413" s="28"/>
    </row>
    <row r="414" spans="1:9" ht="15" x14ac:dyDescent="0.25">
      <c r="A414" s="29" t="s">
        <v>283</v>
      </c>
      <c r="B414" s="36" t="s">
        <v>299</v>
      </c>
      <c r="C414" s="350">
        <v>563655</v>
      </c>
      <c r="D414" s="28">
        <v>0</v>
      </c>
      <c r="E414" s="217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ht="15" x14ac:dyDescent="0.25">
      <c r="A415" s="58" t="s">
        <v>531</v>
      </c>
      <c r="B415" s="42"/>
      <c r="C415" s="42"/>
      <c r="D415" s="28">
        <f>SUM(C401:C414)</f>
        <v>2150781</v>
      </c>
      <c r="E415" s="28"/>
      <c r="F415" s="56"/>
      <c r="G415" s="56"/>
      <c r="H415" s="56"/>
      <c r="I415" s="56"/>
    </row>
    <row r="416" spans="1:9" ht="15" x14ac:dyDescent="0.25">
      <c r="A416" s="28" t="s">
        <v>532</v>
      </c>
      <c r="B416" s="16"/>
      <c r="C416" s="23"/>
      <c r="D416" s="28">
        <f>SUM(C389:C399,D415)</f>
        <v>32382458</v>
      </c>
      <c r="E416" s="28"/>
    </row>
    <row r="417" spans="1:13" ht="15" x14ac:dyDescent="0.25">
      <c r="A417" s="28" t="s">
        <v>533</v>
      </c>
      <c r="B417" s="16"/>
      <c r="C417" s="23"/>
      <c r="D417" s="28">
        <f>D384-D416</f>
        <v>-15411805</v>
      </c>
      <c r="E417" s="28"/>
    </row>
    <row r="418" spans="1:13" ht="15" x14ac:dyDescent="0.25">
      <c r="A418" s="28" t="s">
        <v>534</v>
      </c>
      <c r="B418" s="16"/>
      <c r="C418" s="350">
        <v>0</v>
      </c>
      <c r="D418" s="28">
        <v>0</v>
      </c>
      <c r="E418" s="28"/>
    </row>
    <row r="419" spans="1:13" ht="15" x14ac:dyDescent="0.25">
      <c r="A419" s="55" t="s">
        <v>535</v>
      </c>
      <c r="B419" s="42" t="s">
        <v>299</v>
      </c>
      <c r="C419" s="345">
        <v>0</v>
      </c>
      <c r="D419" s="28">
        <v>0</v>
      </c>
      <c r="E419" s="28"/>
    </row>
    <row r="420" spans="1:13" ht="15" x14ac:dyDescent="0.25">
      <c r="A420" s="57" t="s">
        <v>536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ht="15" x14ac:dyDescent="0.25">
      <c r="A421" s="28" t="s">
        <v>537</v>
      </c>
      <c r="B421" s="16"/>
      <c r="C421" s="23"/>
      <c r="D421" s="28">
        <f>D417+D420</f>
        <v>-15411805</v>
      </c>
      <c r="E421" s="28"/>
      <c r="F421" s="59"/>
    </row>
    <row r="422" spans="1:13" ht="15" x14ac:dyDescent="0.25">
      <c r="A422" s="28" t="s">
        <v>538</v>
      </c>
      <c r="B422" s="42" t="s">
        <v>299</v>
      </c>
      <c r="C422" s="345">
        <v>0</v>
      </c>
      <c r="D422" s="28">
        <v>0</v>
      </c>
      <c r="E422" s="16"/>
    </row>
    <row r="423" spans="1:13" ht="15" x14ac:dyDescent="0.25">
      <c r="A423" s="16" t="s">
        <v>539</v>
      </c>
      <c r="B423" s="42" t="s">
        <v>299</v>
      </c>
      <c r="C423" s="345">
        <v>0</v>
      </c>
      <c r="D423" s="28">
        <v>0</v>
      </c>
      <c r="E423" s="16"/>
    </row>
    <row r="424" spans="1:13" ht="15" x14ac:dyDescent="0.25">
      <c r="A424" s="16" t="s">
        <v>540</v>
      </c>
      <c r="B424" s="16"/>
      <c r="C424" s="23"/>
      <c r="D424" s="28">
        <f>D421+C422-C423</f>
        <v>-15411805</v>
      </c>
      <c r="E424" s="16"/>
    </row>
    <row r="426" spans="1:13" ht="29" customHeight="1" x14ac:dyDescent="0.35">
      <c r="A426" s="364" t="s">
        <v>1388</v>
      </c>
      <c r="B426" s="364"/>
      <c r="C426" s="364"/>
      <c r="D426" s="364"/>
      <c r="E426" s="364"/>
    </row>
    <row r="427" spans="1:13" ht="15" x14ac:dyDescent="0.25">
      <c r="M427" s="60"/>
    </row>
    <row r="428" spans="1:13" ht="15" x14ac:dyDescent="0.25">
      <c r="M428" s="60"/>
    </row>
    <row r="429" spans="1:13" ht="15" x14ac:dyDescent="0.25">
      <c r="M429" s="60"/>
    </row>
    <row r="433" spans="2:7" ht="15" x14ac:dyDescent="0.25">
      <c r="B433" s="61"/>
      <c r="C433" s="61"/>
      <c r="D433" s="61"/>
      <c r="E433" s="61"/>
      <c r="F433" s="61"/>
      <c r="G433" s="61"/>
    </row>
    <row r="574" spans="2:83" ht="15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5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5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3" customFormat="1" ht="12.65" customHeight="1" x14ac:dyDescent="0.2">
      <c r="A612" s="224"/>
      <c r="C612" s="222" t="s">
        <v>541</v>
      </c>
      <c r="D612" s="229">
        <f>CE90-(BE90+CD90)</f>
        <v>80350</v>
      </c>
      <c r="E612" s="231">
        <f>SUM(C624:D647)+SUM(C668:D713)</f>
        <v>18515101.732171748</v>
      </c>
      <c r="F612" s="231">
        <f>CE64-(AX64+BD64+BE64+BG64+BJ64+BN64+BP64+BQ64+CB64+CC64+CD64)</f>
        <v>0</v>
      </c>
      <c r="G612" s="229">
        <f>CE91-(AX91+AY91+BD91+BE91+BG91+BJ91+BN91+BP91+BQ91+CB91+CC91+CD91)</f>
        <v>21846</v>
      </c>
      <c r="H612" s="234">
        <f>CE60-(AX60+AY60+AZ60+BD60+BE60+BG60+BJ60+BN60+BO60+BP60+BQ60+BR60+CB60+CC60+CD60)</f>
        <v>99.400000000000034</v>
      </c>
      <c r="I612" s="229">
        <f>CE92-(AX92+AY92+AZ92+BD92+BE92+BF92+BG92+BJ92+BN92+BO92+BP92+BQ92+BR92+CB92+CC92+CD92)</f>
        <v>18342</v>
      </c>
      <c r="J612" s="229">
        <f>CE93-(AX93+AY93+AZ93+BA93+BD93+BE93+BF93+BG93+BJ93+BN93+BO93+BP93+BQ93+BR93+CB93+CC93+CD93)</f>
        <v>60012</v>
      </c>
      <c r="K612" s="229">
        <f>CE89-(AW89+AX89+AY89+AZ89+BA89+BB89+BC89+BD89+BE89+BF89+BG89+BH89+BI89+BJ89+BK89+BL89+BM89+BN89+BO89+BP89+BQ89+BR89+BS89+BT89+BU89+BV89+BW89+BX89+CB89+CC89+CD89)</f>
        <v>43820069</v>
      </c>
      <c r="L612" s="235">
        <f>CE94-(AW94+AX94+AY94+AZ94+BA94+BB94+BC94+BD94+BE94+BF94+BG94+BH94+BI94+BJ94+BK94+BL94+BM94+BN94+BO94+BP94+BQ94+BR94+BS94+BT94+BU94+BV94+BW94+BX94+BY94+BZ94+CA94+CB94+CC94+CD94)</f>
        <v>45.99</v>
      </c>
    </row>
    <row r="613" spans="1:14" s="213" customFormat="1" ht="12.65" customHeight="1" x14ac:dyDescent="0.2">
      <c r="A613" s="224"/>
      <c r="C613" s="222" t="s">
        <v>542</v>
      </c>
      <c r="D613" s="230" t="s">
        <v>543</v>
      </c>
      <c r="E613" s="232" t="s">
        <v>544</v>
      </c>
      <c r="F613" s="233" t="s">
        <v>545</v>
      </c>
      <c r="G613" s="230" t="s">
        <v>546</v>
      </c>
      <c r="H613" s="233" t="s">
        <v>547</v>
      </c>
      <c r="I613" s="230" t="s">
        <v>548</v>
      </c>
      <c r="J613" s="230" t="s">
        <v>549</v>
      </c>
      <c r="K613" s="222" t="s">
        <v>550</v>
      </c>
      <c r="L613" s="223" t="s">
        <v>551</v>
      </c>
    </row>
    <row r="614" spans="1:14" s="213" customFormat="1" ht="12.65" customHeight="1" x14ac:dyDescent="0.2">
      <c r="A614" s="224">
        <v>8430</v>
      </c>
      <c r="B614" s="223" t="s">
        <v>167</v>
      </c>
      <c r="C614" s="229">
        <f>BE85</f>
        <v>706670</v>
      </c>
      <c r="D614" s="229"/>
      <c r="E614" s="231"/>
      <c r="F614" s="231"/>
      <c r="G614" s="229"/>
      <c r="H614" s="231"/>
      <c r="I614" s="229"/>
      <c r="J614" s="229"/>
      <c r="N614" s="225" t="s">
        <v>552</v>
      </c>
    </row>
    <row r="615" spans="1:14" s="213" customFormat="1" ht="12.65" customHeight="1" x14ac:dyDescent="0.2">
      <c r="A615" s="224"/>
      <c r="B615" s="223" t="s">
        <v>553</v>
      </c>
      <c r="C615" s="229">
        <f>CD69-CD84</f>
        <v>0</v>
      </c>
      <c r="D615" s="229">
        <f>SUM(C614:C615)</f>
        <v>706670</v>
      </c>
      <c r="E615" s="231"/>
      <c r="F615" s="231"/>
      <c r="G615" s="229"/>
      <c r="H615" s="231"/>
      <c r="I615" s="229"/>
      <c r="J615" s="229"/>
      <c r="N615" s="225" t="s">
        <v>554</v>
      </c>
    </row>
    <row r="616" spans="1:14" s="213" customFormat="1" ht="12.65" customHeight="1" x14ac:dyDescent="0.2">
      <c r="A616" s="224">
        <v>8310</v>
      </c>
      <c r="B616" s="228" t="s">
        <v>555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556</v>
      </c>
    </row>
    <row r="617" spans="1:14" s="213" customFormat="1" ht="12.65" customHeight="1" x14ac:dyDescent="0.2">
      <c r="A617" s="224">
        <v>8510</v>
      </c>
      <c r="B617" s="228" t="s">
        <v>172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557</v>
      </c>
    </row>
    <row r="618" spans="1:14" s="213" customFormat="1" ht="12.65" customHeight="1" x14ac:dyDescent="0.2">
      <c r="A618" s="224">
        <v>8470</v>
      </c>
      <c r="B618" s="228" t="s">
        <v>558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559</v>
      </c>
    </row>
    <row r="619" spans="1:14" s="213" customFormat="1" ht="12.65" customHeight="1" x14ac:dyDescent="0.2">
      <c r="A619" s="224">
        <v>8610</v>
      </c>
      <c r="B619" s="228" t="s">
        <v>560</v>
      </c>
      <c r="C619" s="229">
        <f>BN85</f>
        <v>3936122</v>
      </c>
      <c r="D619" s="229">
        <f>(D615/D612)*BN90</f>
        <v>105107.81792159303</v>
      </c>
      <c r="E619" s="231"/>
      <c r="F619" s="231"/>
      <c r="G619" s="229"/>
      <c r="H619" s="231"/>
      <c r="I619" s="229"/>
      <c r="J619" s="229"/>
      <c r="N619" s="225" t="s">
        <v>561</v>
      </c>
    </row>
    <row r="620" spans="1:14" s="213" customFormat="1" ht="12.65" customHeight="1" x14ac:dyDescent="0.2">
      <c r="A620" s="224">
        <v>8790</v>
      </c>
      <c r="B620" s="228" t="s">
        <v>562</v>
      </c>
      <c r="C620" s="229">
        <f>CC85</f>
        <v>1428565</v>
      </c>
      <c r="D620" s="229">
        <f>(D615/D612)*CC90</f>
        <v>57826.449906658374</v>
      </c>
      <c r="E620" s="231"/>
      <c r="F620" s="231"/>
      <c r="G620" s="229"/>
      <c r="H620" s="231"/>
      <c r="I620" s="229"/>
      <c r="J620" s="229"/>
      <c r="N620" s="225" t="s">
        <v>563</v>
      </c>
    </row>
    <row r="621" spans="1:14" s="213" customFormat="1" ht="12.65" customHeight="1" x14ac:dyDescent="0.2">
      <c r="A621" s="224">
        <v>8630</v>
      </c>
      <c r="B621" s="228" t="s">
        <v>564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565</v>
      </c>
    </row>
    <row r="622" spans="1:14" s="213" customFormat="1" ht="12.65" customHeight="1" x14ac:dyDescent="0.2">
      <c r="A622" s="224">
        <v>8770</v>
      </c>
      <c r="B622" s="223" t="s">
        <v>566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567</v>
      </c>
    </row>
    <row r="623" spans="1:14" s="213" customFormat="1" ht="12.65" customHeight="1" x14ac:dyDescent="0.2">
      <c r="A623" s="224">
        <v>8640</v>
      </c>
      <c r="B623" s="228" t="s">
        <v>568</v>
      </c>
      <c r="C623" s="229">
        <f>BQ85</f>
        <v>0</v>
      </c>
      <c r="D623" s="229">
        <f>(D615/D612)*BQ90</f>
        <v>0</v>
      </c>
      <c r="E623" s="231">
        <f>SUM(C616:D623)</f>
        <v>5527621.2678282512</v>
      </c>
      <c r="F623" s="231"/>
      <c r="G623" s="229"/>
      <c r="H623" s="231"/>
      <c r="I623" s="229"/>
      <c r="J623" s="229"/>
      <c r="N623" s="225" t="s">
        <v>569</v>
      </c>
    </row>
    <row r="624" spans="1:14" s="213" customFormat="1" ht="12.65" customHeight="1" x14ac:dyDescent="0.2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570</v>
      </c>
    </row>
    <row r="625" spans="1:14" s="213" customFormat="1" ht="12.65" customHeight="1" x14ac:dyDescent="0.2">
      <c r="A625" s="224">
        <v>8320</v>
      </c>
      <c r="B625" s="228" t="s">
        <v>162</v>
      </c>
      <c r="C625" s="229">
        <f>AY85</f>
        <v>386561</v>
      </c>
      <c r="D625" s="229">
        <f>(D615/D612)*AY90</f>
        <v>42365.020410703175</v>
      </c>
      <c r="E625" s="231">
        <f>(E623/E612)*SUM(C625:D625)</f>
        <v>128054.41887620864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571</v>
      </c>
    </row>
    <row r="626" spans="1:14" s="213" customFormat="1" ht="12.65" customHeight="1" x14ac:dyDescent="0.2">
      <c r="A626" s="224">
        <v>8650</v>
      </c>
      <c r="B626" s="228" t="s">
        <v>179</v>
      </c>
      <c r="C626" s="229">
        <f>BR85</f>
        <v>248294</v>
      </c>
      <c r="D626" s="229">
        <f>(D615/D612)*BR90</f>
        <v>3298.0864965774736</v>
      </c>
      <c r="E626" s="231">
        <f>(E623/E612)*SUM(C626:D626)</f>
        <v>75111.970123247185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572</v>
      </c>
    </row>
    <row r="627" spans="1:14" s="213" customFormat="1" ht="12.65" customHeight="1" x14ac:dyDescent="0.2">
      <c r="A627" s="224">
        <v>8620</v>
      </c>
      <c r="B627" s="223" t="s">
        <v>573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574</v>
      </c>
    </row>
    <row r="628" spans="1:14" s="213" customFormat="1" ht="12.65" customHeight="1" x14ac:dyDescent="0.2">
      <c r="A628" s="224">
        <v>8330</v>
      </c>
      <c r="B628" s="228" t="s">
        <v>163</v>
      </c>
      <c r="C628" s="229">
        <f>AZ85</f>
        <v>19846</v>
      </c>
      <c r="D628" s="229">
        <f>(D615/D612)*AZ90</f>
        <v>12655.857249533292</v>
      </c>
      <c r="E628" s="231">
        <f>(E623/E612)*SUM(C628:D628)</f>
        <v>9703.3200235819004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575</v>
      </c>
    </row>
    <row r="629" spans="1:14" s="213" customFormat="1" ht="12.65" customHeight="1" x14ac:dyDescent="0.2">
      <c r="A629" s="224">
        <v>8460</v>
      </c>
      <c r="B629" s="228" t="s">
        <v>168</v>
      </c>
      <c r="C629" s="229">
        <f>BF85</f>
        <v>569443</v>
      </c>
      <c r="D629" s="229">
        <f>(D615/D612)*BF90</f>
        <v>6349.9158680771625</v>
      </c>
      <c r="E629" s="231">
        <f>(E623/E612)*SUM(C629:D629)</f>
        <v>171901.03590340362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576</v>
      </c>
    </row>
    <row r="630" spans="1:14" s="213" customFormat="1" ht="12.65" customHeight="1" x14ac:dyDescent="0.2">
      <c r="A630" s="224">
        <v>8350</v>
      </c>
      <c r="B630" s="228" t="s">
        <v>577</v>
      </c>
      <c r="C630" s="229">
        <f>BA85</f>
        <v>22259</v>
      </c>
      <c r="D630" s="229">
        <f>(D615/D612)*BA90</f>
        <v>14194.964281269447</v>
      </c>
      <c r="E630" s="231">
        <f>(E623/E612)*SUM(C630:D630)</f>
        <v>10883.208268181674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578</v>
      </c>
    </row>
    <row r="631" spans="1:14" s="213" customFormat="1" ht="12.65" customHeight="1" x14ac:dyDescent="0.2">
      <c r="A631" s="224">
        <v>8200</v>
      </c>
      <c r="B631" s="228" t="s">
        <v>579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580</v>
      </c>
    </row>
    <row r="632" spans="1:14" s="213" customFormat="1" ht="12.65" customHeight="1" x14ac:dyDescent="0.2">
      <c r="A632" s="224">
        <v>8360</v>
      </c>
      <c r="B632" s="228" t="s">
        <v>581</v>
      </c>
      <c r="C632" s="229">
        <f>BB85</f>
        <v>867213</v>
      </c>
      <c r="D632" s="229">
        <f>(D615/D612)*BB90</f>
        <v>16138.636589919104</v>
      </c>
      <c r="E632" s="231">
        <f>(E623/E612)*SUM(C632:D632)</f>
        <v>263721.656192736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582</v>
      </c>
    </row>
    <row r="633" spans="1:14" s="213" customFormat="1" ht="12.65" customHeight="1" x14ac:dyDescent="0.2">
      <c r="A633" s="224">
        <v>8370</v>
      </c>
      <c r="B633" s="228" t="s">
        <v>583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584</v>
      </c>
    </row>
    <row r="634" spans="1:14" s="213" customFormat="1" ht="12.65" customHeight="1" x14ac:dyDescent="0.2">
      <c r="A634" s="224">
        <v>8490</v>
      </c>
      <c r="B634" s="228" t="s">
        <v>585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586</v>
      </c>
    </row>
    <row r="635" spans="1:14" s="213" customFormat="1" ht="12.65" customHeight="1" x14ac:dyDescent="0.2">
      <c r="A635" s="224">
        <v>8530</v>
      </c>
      <c r="B635" s="228" t="s">
        <v>587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588</v>
      </c>
    </row>
    <row r="636" spans="1:14" s="213" customFormat="1" ht="12.65" customHeight="1" x14ac:dyDescent="0.2">
      <c r="A636" s="224">
        <v>8480</v>
      </c>
      <c r="B636" s="228" t="s">
        <v>589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590</v>
      </c>
    </row>
    <row r="637" spans="1:14" s="213" customFormat="1" ht="12.65" customHeight="1" x14ac:dyDescent="0.2">
      <c r="A637" s="224">
        <v>8560</v>
      </c>
      <c r="B637" s="228" t="s">
        <v>174</v>
      </c>
      <c r="C637" s="229">
        <f>BL85</f>
        <v>0</v>
      </c>
      <c r="D637" s="229">
        <f>(D615/D612)*BL90</f>
        <v>0</v>
      </c>
      <c r="E637" s="231">
        <f>(E623/E612)*SUM(C637:D637)</f>
        <v>0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591</v>
      </c>
    </row>
    <row r="638" spans="1:14" s="213" customFormat="1" ht="12.65" customHeight="1" x14ac:dyDescent="0.2">
      <c r="A638" s="224">
        <v>8590</v>
      </c>
      <c r="B638" s="228" t="s">
        <v>592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593</v>
      </c>
    </row>
    <row r="639" spans="1:14" s="213" customFormat="1" ht="12.65" customHeight="1" x14ac:dyDescent="0.2">
      <c r="A639" s="224">
        <v>8660</v>
      </c>
      <c r="B639" s="228" t="s">
        <v>594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595</v>
      </c>
    </row>
    <row r="640" spans="1:14" s="213" customFormat="1" ht="12.65" customHeight="1" x14ac:dyDescent="0.2">
      <c r="A640" s="224">
        <v>8670</v>
      </c>
      <c r="B640" s="228" t="s">
        <v>596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597</v>
      </c>
    </row>
    <row r="641" spans="1:14" s="213" customFormat="1" ht="12.65" customHeight="1" x14ac:dyDescent="0.2">
      <c r="A641" s="224">
        <v>8680</v>
      </c>
      <c r="B641" s="228" t="s">
        <v>598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599</v>
      </c>
    </row>
    <row r="642" spans="1:14" s="213" customFormat="1" ht="12.65" customHeight="1" x14ac:dyDescent="0.2">
      <c r="A642" s="224">
        <v>8690</v>
      </c>
      <c r="B642" s="228" t="s">
        <v>600</v>
      </c>
      <c r="C642" s="229">
        <f>BV85</f>
        <v>238919</v>
      </c>
      <c r="D642" s="229">
        <f>(D615/D612)*BV90</f>
        <v>9331.3860609831991</v>
      </c>
      <c r="E642" s="231">
        <f>(E623/E612)*SUM(C642:D642)</f>
        <v>74114.316712226195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601</v>
      </c>
    </row>
    <row r="643" spans="1:14" s="213" customFormat="1" ht="12.65" customHeight="1" x14ac:dyDescent="0.2">
      <c r="A643" s="224">
        <v>8700</v>
      </c>
      <c r="B643" s="228" t="s">
        <v>602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603</v>
      </c>
    </row>
    <row r="644" spans="1:14" s="213" customFormat="1" ht="12.65" customHeight="1" x14ac:dyDescent="0.2">
      <c r="A644" s="224">
        <v>8710</v>
      </c>
      <c r="B644" s="228" t="s">
        <v>604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605</v>
      </c>
    </row>
    <row r="645" spans="1:14" s="213" customFormat="1" ht="12.65" customHeight="1" x14ac:dyDescent="0.2">
      <c r="A645" s="224">
        <v>8720</v>
      </c>
      <c r="B645" s="228" t="s">
        <v>606</v>
      </c>
      <c r="C645" s="229">
        <f>BY85</f>
        <v>946202</v>
      </c>
      <c r="D645" s="229">
        <f>(D615/D612)*BY90</f>
        <v>11143.134909769758</v>
      </c>
      <c r="E645" s="231">
        <f>(E623/E612)*SUM(C645:D645)</f>
        <v>285812.16592421266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607</v>
      </c>
    </row>
    <row r="646" spans="1:14" s="213" customFormat="1" ht="12.65" customHeight="1" x14ac:dyDescent="0.2">
      <c r="A646" s="224">
        <v>8730</v>
      </c>
      <c r="B646" s="228" t="s">
        <v>608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609</v>
      </c>
    </row>
    <row r="647" spans="1:14" s="213" customFormat="1" ht="12.65" customHeight="1" x14ac:dyDescent="0.2">
      <c r="A647" s="224">
        <v>8740</v>
      </c>
      <c r="B647" s="228" t="s">
        <v>610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611</v>
      </c>
    </row>
    <row r="648" spans="1:14" s="213" customFormat="1" ht="12.65" customHeight="1" x14ac:dyDescent="0.2">
      <c r="A648" s="224"/>
      <c r="B648" s="224"/>
      <c r="C648" s="213">
        <f>SUM(C614:C647)</f>
        <v>9370094</v>
      </c>
      <c r="L648" s="227"/>
    </row>
    <row r="666" spans="1:14" s="213" customFormat="1" ht="12.65" customHeight="1" x14ac:dyDescent="0.2">
      <c r="C666" s="222" t="s">
        <v>612</v>
      </c>
      <c r="M666" s="222" t="s">
        <v>613</v>
      </c>
    </row>
    <row r="667" spans="1:14" s="213" customFormat="1" ht="12.65" customHeight="1" x14ac:dyDescent="0.2">
      <c r="C667" s="222" t="s">
        <v>542</v>
      </c>
      <c r="D667" s="222" t="s">
        <v>543</v>
      </c>
      <c r="E667" s="223" t="s">
        <v>544</v>
      </c>
      <c r="F667" s="222" t="s">
        <v>545</v>
      </c>
      <c r="G667" s="222" t="s">
        <v>546</v>
      </c>
      <c r="H667" s="222" t="s">
        <v>547</v>
      </c>
      <c r="I667" s="222" t="s">
        <v>548</v>
      </c>
      <c r="J667" s="222" t="s">
        <v>549</v>
      </c>
      <c r="K667" s="222" t="s">
        <v>550</v>
      </c>
      <c r="L667" s="223" t="s">
        <v>551</v>
      </c>
      <c r="M667" s="222" t="s">
        <v>614</v>
      </c>
    </row>
    <row r="668" spans="1:14" s="213" customFormat="1" ht="12.65" customHeight="1" x14ac:dyDescent="0.2">
      <c r="A668" s="224">
        <v>6010</v>
      </c>
      <c r="B668" s="223" t="s">
        <v>341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3" t="e">
        <f t="shared" ref="M668:M713" si="24">ROUND(SUM(D668:L668),0)</f>
        <v>#DIV/0!</v>
      </c>
      <c r="N668" s="223" t="s">
        <v>615</v>
      </c>
    </row>
    <row r="669" spans="1:14" s="213" customFormat="1" ht="12.65" customHeight="1" x14ac:dyDescent="0.2">
      <c r="A669" s="224">
        <v>6030</v>
      </c>
      <c r="B669" s="223" t="s">
        <v>342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3" t="e">
        <f t="shared" si="24"/>
        <v>#DIV/0!</v>
      </c>
      <c r="N669" s="223" t="s">
        <v>616</v>
      </c>
    </row>
    <row r="670" spans="1:14" s="213" customFormat="1" ht="12.65" customHeight="1" x14ac:dyDescent="0.2">
      <c r="A670" s="224">
        <v>6070</v>
      </c>
      <c r="B670" s="223" t="s">
        <v>617</v>
      </c>
      <c r="C670" s="229">
        <f>E85</f>
        <v>2940323</v>
      </c>
      <c r="D670" s="229">
        <f>(D615/D612)*E90</f>
        <v>142644.43970130678</v>
      </c>
      <c r="E670" s="231">
        <f>(E623/E612)*SUM(C670:D670)</f>
        <v>920409.54644628114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3" t="e">
        <f t="shared" si="24"/>
        <v>#DIV/0!</v>
      </c>
      <c r="N670" s="223" t="s">
        <v>618</v>
      </c>
    </row>
    <row r="671" spans="1:14" s="213" customFormat="1" ht="12.65" customHeight="1" x14ac:dyDescent="0.2">
      <c r="A671" s="224">
        <v>6100</v>
      </c>
      <c r="B671" s="223" t="s">
        <v>619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3" t="e">
        <f t="shared" si="24"/>
        <v>#DIV/0!</v>
      </c>
      <c r="N671" s="223" t="s">
        <v>620</v>
      </c>
    </row>
    <row r="672" spans="1:14" s="213" customFormat="1" ht="12.65" customHeight="1" x14ac:dyDescent="0.2">
      <c r="A672" s="224">
        <v>6120</v>
      </c>
      <c r="B672" s="223" t="s">
        <v>621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3" t="e">
        <f t="shared" si="24"/>
        <v>#DIV/0!</v>
      </c>
      <c r="N672" s="223" t="s">
        <v>622</v>
      </c>
    </row>
    <row r="673" spans="1:14" s="213" customFormat="1" ht="12.65" customHeight="1" x14ac:dyDescent="0.2">
      <c r="A673" s="224">
        <v>6140</v>
      </c>
      <c r="B673" s="223" t="s">
        <v>623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3" t="e">
        <f t="shared" si="24"/>
        <v>#DIV/0!</v>
      </c>
      <c r="N673" s="223" t="s">
        <v>624</v>
      </c>
    </row>
    <row r="674" spans="1:14" s="213" customFormat="1" ht="12.65" customHeight="1" x14ac:dyDescent="0.2">
      <c r="A674" s="224">
        <v>6150</v>
      </c>
      <c r="B674" s="223" t="s">
        <v>625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3" t="e">
        <f t="shared" si="24"/>
        <v>#DIV/0!</v>
      </c>
      <c r="N674" s="223" t="s">
        <v>626</v>
      </c>
    </row>
    <row r="675" spans="1:14" s="213" customFormat="1" ht="12.65" customHeight="1" x14ac:dyDescent="0.2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3" t="e">
        <f t="shared" si="24"/>
        <v>#DIV/0!</v>
      </c>
      <c r="N675" s="223" t="s">
        <v>627</v>
      </c>
    </row>
    <row r="676" spans="1:14" s="213" customFormat="1" ht="12.65" customHeight="1" x14ac:dyDescent="0.2">
      <c r="A676" s="224">
        <v>6200</v>
      </c>
      <c r="B676" s="223" t="s">
        <v>347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3" t="e">
        <f t="shared" si="24"/>
        <v>#DIV/0!</v>
      </c>
      <c r="N676" s="223" t="s">
        <v>628</v>
      </c>
    </row>
    <row r="677" spans="1:14" s="213" customFormat="1" ht="12.65" customHeight="1" x14ac:dyDescent="0.2">
      <c r="A677" s="224">
        <v>6210</v>
      </c>
      <c r="B677" s="223" t="s">
        <v>348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3" t="e">
        <f t="shared" si="24"/>
        <v>#DIV/0!</v>
      </c>
      <c r="N677" s="223" t="s">
        <v>629</v>
      </c>
    </row>
    <row r="678" spans="1:14" s="213" customFormat="1" ht="12.65" customHeight="1" x14ac:dyDescent="0.2">
      <c r="A678" s="224">
        <v>6330</v>
      </c>
      <c r="B678" s="223" t="s">
        <v>630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3" t="e">
        <f t="shared" si="24"/>
        <v>#DIV/0!</v>
      </c>
      <c r="N678" s="223" t="s">
        <v>631</v>
      </c>
    </row>
    <row r="679" spans="1:14" s="213" customFormat="1" ht="12.65" customHeight="1" x14ac:dyDescent="0.2">
      <c r="A679" s="224">
        <v>6400</v>
      </c>
      <c r="B679" s="223" t="s">
        <v>632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3" t="e">
        <f t="shared" si="24"/>
        <v>#DIV/0!</v>
      </c>
      <c r="N679" s="223" t="s">
        <v>633</v>
      </c>
    </row>
    <row r="680" spans="1:14" s="213" customFormat="1" ht="12.65" customHeight="1" x14ac:dyDescent="0.2">
      <c r="A680" s="224">
        <v>7010</v>
      </c>
      <c r="B680" s="223" t="s">
        <v>634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3" t="e">
        <f t="shared" si="24"/>
        <v>#DIV/0!</v>
      </c>
      <c r="N680" s="223" t="s">
        <v>635</v>
      </c>
    </row>
    <row r="681" spans="1:14" s="213" customFormat="1" ht="12.65" customHeight="1" x14ac:dyDescent="0.2">
      <c r="A681" s="224">
        <v>7020</v>
      </c>
      <c r="B681" s="223" t="s">
        <v>636</v>
      </c>
      <c r="C681" s="229">
        <f>P85</f>
        <v>3466551</v>
      </c>
      <c r="D681" s="229">
        <f>(D615/D612)*P90</f>
        <v>34352.868948350966</v>
      </c>
      <c r="E681" s="231">
        <f>(E623/E612)*SUM(C681:D681)</f>
        <v>1045183.0598908213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3" t="e">
        <f t="shared" si="24"/>
        <v>#DIV/0!</v>
      </c>
      <c r="N681" s="223" t="s">
        <v>637</v>
      </c>
    </row>
    <row r="682" spans="1:14" s="213" customFormat="1" ht="12.65" customHeight="1" x14ac:dyDescent="0.2">
      <c r="A682" s="224">
        <v>7030</v>
      </c>
      <c r="B682" s="223" t="s">
        <v>638</v>
      </c>
      <c r="C682" s="229">
        <f>Q85</f>
        <v>310580</v>
      </c>
      <c r="D682" s="229">
        <f>(D615/D612)*Q90</f>
        <v>12400.805227131301</v>
      </c>
      <c r="E682" s="231">
        <f>(E623/E612)*SUM(C682:D682)</f>
        <v>96424.831680596675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3" t="e">
        <f t="shared" si="24"/>
        <v>#DIV/0!</v>
      </c>
      <c r="N682" s="223" t="s">
        <v>639</v>
      </c>
    </row>
    <row r="683" spans="1:14" s="213" customFormat="1" ht="12.65" customHeight="1" x14ac:dyDescent="0.2">
      <c r="A683" s="224">
        <v>7040</v>
      </c>
      <c r="B683" s="223" t="s">
        <v>133</v>
      </c>
      <c r="C683" s="229">
        <f>R85</f>
        <v>2793770</v>
      </c>
      <c r="D683" s="229">
        <f>(D615/D612)*R90</f>
        <v>4652.5006845052894</v>
      </c>
      <c r="E683" s="231">
        <f>(E623/E612)*SUM(C683:D683)</f>
        <v>835459.61318022863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3" t="e">
        <f t="shared" si="24"/>
        <v>#DIV/0!</v>
      </c>
      <c r="N683" s="223" t="s">
        <v>640</v>
      </c>
    </row>
    <row r="684" spans="1:14" s="213" customFormat="1" ht="12.65" customHeight="1" x14ac:dyDescent="0.2">
      <c r="A684" s="224">
        <v>7050</v>
      </c>
      <c r="B684" s="223" t="s">
        <v>641</v>
      </c>
      <c r="C684" s="229">
        <f>S85</f>
        <v>171965</v>
      </c>
      <c r="D684" s="229">
        <f>(D615/D612)*S90</f>
        <v>2154.7498444306161</v>
      </c>
      <c r="E684" s="231">
        <f>(E623/E612)*SUM(C684:D684)</f>
        <v>51982.864923535897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3" t="e">
        <f t="shared" si="24"/>
        <v>#DIV/0!</v>
      </c>
      <c r="N684" s="223" t="s">
        <v>642</v>
      </c>
    </row>
    <row r="685" spans="1:14" s="213" customFormat="1" ht="12.65" customHeight="1" x14ac:dyDescent="0.2">
      <c r="A685" s="224">
        <v>7060</v>
      </c>
      <c r="B685" s="223" t="s">
        <v>643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3" t="e">
        <f t="shared" si="24"/>
        <v>#DIV/0!</v>
      </c>
      <c r="N685" s="223" t="s">
        <v>644</v>
      </c>
    </row>
    <row r="686" spans="1:14" s="213" customFormat="1" ht="12.65" customHeight="1" x14ac:dyDescent="0.2">
      <c r="A686" s="224">
        <v>7070</v>
      </c>
      <c r="B686" s="223" t="s">
        <v>136</v>
      </c>
      <c r="C686" s="229">
        <f>U85</f>
        <v>156532</v>
      </c>
      <c r="D686" s="229">
        <f>(D615/D612)*U90</f>
        <v>4054.4476664592407</v>
      </c>
      <c r="E686" s="231">
        <f>(E623/E612)*SUM(C686:D686)</f>
        <v>47942.543135137792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3" t="e">
        <f t="shared" si="24"/>
        <v>#DIV/0!</v>
      </c>
      <c r="N686" s="223" t="s">
        <v>645</v>
      </c>
    </row>
    <row r="687" spans="1:14" s="213" customFormat="1" ht="12.65" customHeight="1" x14ac:dyDescent="0.2">
      <c r="A687" s="224">
        <v>7110</v>
      </c>
      <c r="B687" s="223" t="s">
        <v>646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3" t="e">
        <f t="shared" si="24"/>
        <v>#DIV/0!</v>
      </c>
      <c r="N687" s="223" t="s">
        <v>647</v>
      </c>
    </row>
    <row r="688" spans="1:14" s="213" customFormat="1" ht="12.65" customHeight="1" x14ac:dyDescent="0.2">
      <c r="A688" s="224">
        <v>7120</v>
      </c>
      <c r="B688" s="223" t="s">
        <v>648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3" t="e">
        <f t="shared" si="24"/>
        <v>#DIV/0!</v>
      </c>
      <c r="N688" s="223" t="s">
        <v>649</v>
      </c>
    </row>
    <row r="689" spans="1:14" s="213" customFormat="1" ht="12.65" customHeight="1" x14ac:dyDescent="0.2">
      <c r="A689" s="224">
        <v>7130</v>
      </c>
      <c r="B689" s="223" t="s">
        <v>650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3" t="e">
        <f t="shared" si="24"/>
        <v>#DIV/0!</v>
      </c>
      <c r="N689" s="223" t="s">
        <v>651</v>
      </c>
    </row>
    <row r="690" spans="1:14" s="213" customFormat="1" ht="12.65" customHeight="1" x14ac:dyDescent="0.2">
      <c r="A690" s="224">
        <v>7140</v>
      </c>
      <c r="B690" s="223" t="s">
        <v>652</v>
      </c>
      <c r="C690" s="229">
        <f>Y85</f>
        <v>589072</v>
      </c>
      <c r="D690" s="229">
        <f>(D615/D612)*Y90</f>
        <v>26912.385812072185</v>
      </c>
      <c r="E690" s="231">
        <f>(E623/E612)*SUM(C690:D690)</f>
        <v>183900.06390019163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3" t="e">
        <f t="shared" si="24"/>
        <v>#DIV/0!</v>
      </c>
      <c r="N690" s="223" t="s">
        <v>653</v>
      </c>
    </row>
    <row r="691" spans="1:14" s="213" customFormat="1" ht="12.65" customHeight="1" x14ac:dyDescent="0.2">
      <c r="A691" s="224">
        <v>7150</v>
      </c>
      <c r="B691" s="223" t="s">
        <v>654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3" t="e">
        <f t="shared" si="24"/>
        <v>#DIV/0!</v>
      </c>
      <c r="N691" s="223" t="s">
        <v>655</v>
      </c>
    </row>
    <row r="692" spans="1:14" s="213" customFormat="1" ht="12.65" customHeight="1" x14ac:dyDescent="0.2">
      <c r="A692" s="224">
        <v>7160</v>
      </c>
      <c r="B692" s="223" t="s">
        <v>656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3" t="e">
        <f t="shared" si="24"/>
        <v>#DIV/0!</v>
      </c>
      <c r="N692" s="223" t="s">
        <v>657</v>
      </c>
    </row>
    <row r="693" spans="1:14" s="213" customFormat="1" ht="12.65" customHeight="1" x14ac:dyDescent="0.2">
      <c r="A693" s="224">
        <v>7170</v>
      </c>
      <c r="B693" s="223" t="s">
        <v>142</v>
      </c>
      <c r="C693" s="229">
        <f>AB85</f>
        <v>386451</v>
      </c>
      <c r="D693" s="229">
        <f>(D615/D612)*AB90</f>
        <v>2638.4691972619789</v>
      </c>
      <c r="E693" s="231">
        <f>(E623/E612)*SUM(C693:D693)</f>
        <v>116161.35067114844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3" t="e">
        <f t="shared" si="24"/>
        <v>#DIV/0!</v>
      </c>
      <c r="N693" s="223" t="s">
        <v>658</v>
      </c>
    </row>
    <row r="694" spans="1:14" s="213" customFormat="1" ht="12.65" customHeight="1" x14ac:dyDescent="0.2">
      <c r="A694" s="224">
        <v>7180</v>
      </c>
      <c r="B694" s="223" t="s">
        <v>659</v>
      </c>
      <c r="C694" s="229">
        <f>AC85</f>
        <v>507359</v>
      </c>
      <c r="D694" s="229">
        <f>(D615/D612)*AC90</f>
        <v>905.87442439327947</v>
      </c>
      <c r="E694" s="231">
        <f>(E623/E612)*SUM(C694:D694)</f>
        <v>151740.76654823698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3" t="e">
        <f t="shared" si="24"/>
        <v>#DIV/0!</v>
      </c>
      <c r="N694" s="223" t="s">
        <v>660</v>
      </c>
    </row>
    <row r="695" spans="1:14" s="213" customFormat="1" ht="12.65" customHeight="1" x14ac:dyDescent="0.2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3" t="e">
        <f t="shared" si="24"/>
        <v>#DIV/0!</v>
      </c>
      <c r="N695" s="223" t="s">
        <v>661</v>
      </c>
    </row>
    <row r="696" spans="1:14" s="213" customFormat="1" ht="12.65" customHeight="1" x14ac:dyDescent="0.2">
      <c r="A696" s="224">
        <v>7200</v>
      </c>
      <c r="B696" s="223" t="s">
        <v>662</v>
      </c>
      <c r="C696" s="229">
        <f>AE85</f>
        <v>984291</v>
      </c>
      <c r="D696" s="229">
        <f>(D615/D612)*AE90</f>
        <v>65777.037087741133</v>
      </c>
      <c r="E696" s="231">
        <f>(E623/E612)*SUM(C696:D696)</f>
        <v>313494.27610150276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3" t="e">
        <f t="shared" si="24"/>
        <v>#DIV/0!</v>
      </c>
      <c r="N696" s="223" t="s">
        <v>663</v>
      </c>
    </row>
    <row r="697" spans="1:14" s="213" customFormat="1" ht="12.65" customHeight="1" x14ac:dyDescent="0.2">
      <c r="A697" s="224">
        <v>7220</v>
      </c>
      <c r="B697" s="223" t="s">
        <v>664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3" t="e">
        <f t="shared" si="24"/>
        <v>#DIV/0!</v>
      </c>
      <c r="N697" s="223" t="s">
        <v>665</v>
      </c>
    </row>
    <row r="698" spans="1:14" s="213" customFormat="1" ht="12.65" customHeight="1" x14ac:dyDescent="0.2">
      <c r="A698" s="224">
        <v>7230</v>
      </c>
      <c r="B698" s="223" t="s">
        <v>666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3" t="e">
        <f t="shared" si="24"/>
        <v>#DIV/0!</v>
      </c>
      <c r="N698" s="223" t="s">
        <v>667</v>
      </c>
    </row>
    <row r="699" spans="1:14" s="213" customFormat="1" ht="12.65" customHeight="1" x14ac:dyDescent="0.2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3" t="e">
        <f t="shared" si="24"/>
        <v>#DIV/0!</v>
      </c>
      <c r="N699" s="223" t="s">
        <v>668</v>
      </c>
    </row>
    <row r="700" spans="1:14" s="213" customFormat="1" ht="12.65" customHeight="1" x14ac:dyDescent="0.2">
      <c r="A700" s="224">
        <v>7250</v>
      </c>
      <c r="B700" s="223" t="s">
        <v>669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3" t="e">
        <f t="shared" si="24"/>
        <v>#DIV/0!</v>
      </c>
      <c r="N700" s="223" t="s">
        <v>670</v>
      </c>
    </row>
    <row r="701" spans="1:14" s="213" customFormat="1" ht="12.65" customHeight="1" x14ac:dyDescent="0.2">
      <c r="A701" s="224">
        <v>7260</v>
      </c>
      <c r="B701" s="223" t="s">
        <v>148</v>
      </c>
      <c r="C701" s="229">
        <f>AJ85</f>
        <v>1361993</v>
      </c>
      <c r="D701" s="229">
        <f>(D615/D612)*AJ90</f>
        <v>79637.795270690724</v>
      </c>
      <c r="E701" s="231">
        <f>(E623/E612)*SUM(C701:D701)</f>
        <v>430394.01886989886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3" t="e">
        <f t="shared" si="24"/>
        <v>#DIV/0!</v>
      </c>
      <c r="N701" s="223" t="s">
        <v>671</v>
      </c>
    </row>
    <row r="702" spans="1:14" s="213" customFormat="1" ht="12.65" customHeight="1" x14ac:dyDescent="0.2">
      <c r="A702" s="224">
        <v>7310</v>
      </c>
      <c r="B702" s="223" t="s">
        <v>672</v>
      </c>
      <c r="C702" s="229">
        <f>AK85</f>
        <v>1003742</v>
      </c>
      <c r="D702" s="229">
        <f>(D615/D612)*AK90</f>
        <v>52127.356440572497</v>
      </c>
      <c r="E702" s="231">
        <f>(E623/E612)*SUM(C702:D702)</f>
        <v>315226.24045687297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3" t="e">
        <f t="shared" si="24"/>
        <v>#DIV/0!</v>
      </c>
      <c r="N702" s="223" t="s">
        <v>673</v>
      </c>
    </row>
    <row r="703" spans="1:14" s="213" customFormat="1" ht="12.65" customHeight="1" x14ac:dyDescent="0.2">
      <c r="A703" s="224">
        <v>7320</v>
      </c>
      <c r="B703" s="223" t="s">
        <v>674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3" t="e">
        <f t="shared" si="24"/>
        <v>#DIV/0!</v>
      </c>
      <c r="N703" s="223" t="s">
        <v>675</v>
      </c>
    </row>
    <row r="704" spans="1:14" s="213" customFormat="1" ht="12.65" customHeight="1" x14ac:dyDescent="0.2">
      <c r="A704" s="224">
        <v>7330</v>
      </c>
      <c r="B704" s="223" t="s">
        <v>676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3" t="e">
        <f t="shared" si="24"/>
        <v>#DIV/0!</v>
      </c>
      <c r="N704" s="223" t="s">
        <v>677</v>
      </c>
    </row>
    <row r="705" spans="1:14" s="213" customFormat="1" ht="12.65" customHeight="1" x14ac:dyDescent="0.2">
      <c r="A705" s="224">
        <v>7340</v>
      </c>
      <c r="B705" s="223" t="s">
        <v>678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3" t="e">
        <f t="shared" si="24"/>
        <v>#DIV/0!</v>
      </c>
      <c r="N705" s="223" t="s">
        <v>679</v>
      </c>
    </row>
    <row r="706" spans="1:14" s="213" customFormat="1" ht="12.65" customHeight="1" x14ac:dyDescent="0.2">
      <c r="A706" s="224">
        <v>7350</v>
      </c>
      <c r="B706" s="223" t="s">
        <v>680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3" t="e">
        <f t="shared" si="24"/>
        <v>#DIV/0!</v>
      </c>
      <c r="N706" s="223" t="s">
        <v>681</v>
      </c>
    </row>
    <row r="707" spans="1:14" s="213" customFormat="1" ht="12.65" customHeight="1" x14ac:dyDescent="0.2">
      <c r="A707" s="224">
        <v>7380</v>
      </c>
      <c r="B707" s="223" t="s">
        <v>682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3" t="e">
        <f t="shared" si="24"/>
        <v>#DIV/0!</v>
      </c>
      <c r="N707" s="223" t="s">
        <v>683</v>
      </c>
    </row>
    <row r="708" spans="1:14" s="213" customFormat="1" ht="12.65" customHeight="1" x14ac:dyDescent="0.2">
      <c r="A708" s="224">
        <v>7390</v>
      </c>
      <c r="B708" s="223" t="s">
        <v>684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3" t="e">
        <f t="shared" si="24"/>
        <v>#DIV/0!</v>
      </c>
      <c r="N708" s="223" t="s">
        <v>685</v>
      </c>
    </row>
    <row r="709" spans="1:14" s="213" customFormat="1" ht="12.65" customHeight="1" x14ac:dyDescent="0.2">
      <c r="A709" s="224">
        <v>7400</v>
      </c>
      <c r="B709" s="223" t="s">
        <v>686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3" t="e">
        <f t="shared" si="24"/>
        <v>#DIV/0!</v>
      </c>
      <c r="N709" s="223" t="s">
        <v>687</v>
      </c>
    </row>
    <row r="710" spans="1:14" s="213" customFormat="1" ht="12.65" customHeight="1" x14ac:dyDescent="0.2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3" t="e">
        <f t="shared" si="24"/>
        <v>#DIV/0!</v>
      </c>
      <c r="N710" s="223" t="s">
        <v>688</v>
      </c>
    </row>
    <row r="711" spans="1:14" s="213" customFormat="1" ht="12.65" customHeight="1" x14ac:dyDescent="0.2">
      <c r="A711" s="224">
        <v>7420</v>
      </c>
      <c r="B711" s="223" t="s">
        <v>689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3" t="e">
        <f t="shared" si="24"/>
        <v>#DIV/0!</v>
      </c>
      <c r="N711" s="223" t="s">
        <v>690</v>
      </c>
    </row>
    <row r="712" spans="1:14" s="213" customFormat="1" ht="12.65" customHeight="1" x14ac:dyDescent="0.2">
      <c r="A712" s="224">
        <v>7430</v>
      </c>
      <c r="B712" s="223" t="s">
        <v>691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3" t="e">
        <f t="shared" si="24"/>
        <v>#DIV/0!</v>
      </c>
      <c r="N712" s="223" t="s">
        <v>692</v>
      </c>
    </row>
    <row r="713" spans="1:14" s="213" customFormat="1" ht="12.65" customHeight="1" x14ac:dyDescent="0.2">
      <c r="A713" s="224">
        <v>7490</v>
      </c>
      <c r="B713" s="223" t="s">
        <v>693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3" t="e">
        <f t="shared" si="24"/>
        <v>#DIV/0!</v>
      </c>
      <c r="N713" s="225" t="s">
        <v>694</v>
      </c>
    </row>
    <row r="714" spans="1:14" s="213" customFormat="1" ht="12.65" customHeight="1" x14ac:dyDescent="0.2"/>
    <row r="715" spans="1:14" s="213" customFormat="1" ht="12.65" customHeight="1" x14ac:dyDescent="0.2">
      <c r="C715" s="226">
        <f>SUM(C614:C647)+SUM(C668:C713)</f>
        <v>24042723</v>
      </c>
      <c r="D715" s="213">
        <f>SUM(D616:D647)+SUM(D668:D713)</f>
        <v>706670</v>
      </c>
      <c r="E715" s="213">
        <f>SUM(E624:E647)+SUM(E668:E713)</f>
        <v>5527621.2678282503</v>
      </c>
      <c r="F715" s="213" t="e">
        <f>SUM(F625:F648)+SUM(F668:F713)</f>
        <v>#DIV/0!</v>
      </c>
      <c r="G715" s="213" t="e">
        <f>SUM(G626:G647)+SUM(G668:G713)</f>
        <v>#DIV/0!</v>
      </c>
      <c r="H715" s="213" t="e">
        <f>SUM(H629:H647)+SUM(H668:H713)</f>
        <v>#DIV/0!</v>
      </c>
      <c r="I715" s="213" t="e">
        <f>SUM(I630:I647)+SUM(I668:I713)</f>
        <v>#DIV/0!</v>
      </c>
      <c r="J715" s="213" t="e">
        <f>SUM(J631:J647)+SUM(J668:J713)</f>
        <v>#DIV/0!</v>
      </c>
      <c r="K715" s="213" t="e">
        <f>SUM(K668:K713)</f>
        <v>#DIV/0!</v>
      </c>
      <c r="L715" s="213" t="e">
        <f>SUM(L668:L713)</f>
        <v>#DIV/0!</v>
      </c>
      <c r="M715" s="213" t="e">
        <f>SUM(M668:M713)</f>
        <v>#DIV/0!</v>
      </c>
      <c r="N715" s="223" t="s">
        <v>695</v>
      </c>
    </row>
    <row r="716" spans="1:14" s="213" customFormat="1" ht="12.65" customHeight="1" x14ac:dyDescent="0.2">
      <c r="C716" s="226">
        <f>CE85</f>
        <v>24042723</v>
      </c>
      <c r="D716" s="213">
        <f>D615</f>
        <v>706670</v>
      </c>
      <c r="E716" s="213">
        <f>E623</f>
        <v>5527621.2678282512</v>
      </c>
      <c r="F716" s="213">
        <f>F624</f>
        <v>0</v>
      </c>
      <c r="G716" s="213" t="e">
        <f>G625</f>
        <v>#DIV/0!</v>
      </c>
      <c r="H716" s="213" t="e">
        <f>H628</f>
        <v>#DIV/0!</v>
      </c>
      <c r="I716" s="213" t="e">
        <f>I629</f>
        <v>#DIV/0!</v>
      </c>
      <c r="J716" s="213" t="e">
        <f>J630</f>
        <v>#DIV/0!</v>
      </c>
      <c r="K716" s="213" t="e">
        <f>K644</f>
        <v>#DIV/0!</v>
      </c>
      <c r="L716" s="213" t="e">
        <f>L647</f>
        <v>#DIV/0!</v>
      </c>
      <c r="M716" s="213">
        <f>C648</f>
        <v>9370094</v>
      </c>
      <c r="N716" s="223" t="s">
        <v>696</v>
      </c>
    </row>
  </sheetData>
  <sheetProtection algorithmName="SHA-512" hashValue="6s5YW6Z/c8lXuJHkZULbNovQnJ0iw+g8LgHV2o5Gz/E20YI05az2ASl9cjeWk7BiSxbTeq49tiWhSnDBfPkcQQ==" saltValue="sDYHsTenKz29W1b5B5yZH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2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7" t="s">
        <v>903</v>
      </c>
      <c r="B1" s="178"/>
      <c r="C1" s="178"/>
    </row>
    <row r="2" spans="1:3" ht="20.149999999999999" customHeight="1" x14ac:dyDescent="0.35">
      <c r="A2" s="177"/>
      <c r="B2" s="178"/>
      <c r="C2" s="103" t="s">
        <v>904</v>
      </c>
    </row>
    <row r="3" spans="1:3" ht="20.149999999999999" customHeight="1" x14ac:dyDescent="0.35">
      <c r="A3" s="129" t="str">
        <f>"Hospital: "&amp;data!C98</f>
        <v>Hospital: Shriners Hospitals for Children - Spokane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905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13247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7268839</v>
      </c>
    </row>
    <row r="9" spans="1:3" ht="20.149999999999999" customHeight="1" x14ac:dyDescent="0.35">
      <c r="A9" s="183">
        <v>5</v>
      </c>
      <c r="B9" s="185" t="s">
        <v>906</v>
      </c>
      <c r="C9" s="185">
        <f>data!C269</f>
        <v>5416742</v>
      </c>
    </row>
    <row r="10" spans="1:3" ht="20.149999999999999" customHeight="1" x14ac:dyDescent="0.35">
      <c r="A10" s="183">
        <v>6</v>
      </c>
      <c r="B10" s="185" t="s">
        <v>907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908</v>
      </c>
      <c r="C11" s="185">
        <f>data!C271</f>
        <v>920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637850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521903</v>
      </c>
    </row>
    <row r="15" spans="1:3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910</v>
      </c>
      <c r="C16" s="185">
        <f>data!D276</f>
        <v>3026017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911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912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913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2862933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179986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21402034</v>
      </c>
    </row>
    <row r="28" spans="1:3" ht="20.149999999999999" customHeight="1" x14ac:dyDescent="0.35">
      <c r="A28" s="183">
        <v>24</v>
      </c>
      <c r="B28" s="185" t="s">
        <v>914</v>
      </c>
      <c r="C28" s="185">
        <f>data!C286</f>
        <v>2633318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9273769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0</v>
      </c>
    </row>
    <row r="33" spans="1:3" ht="20.149999999999999" customHeight="1" x14ac:dyDescent="0.35">
      <c r="A33" s="183">
        <v>29</v>
      </c>
      <c r="B33" s="185" t="s">
        <v>613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25333792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11018248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78657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78657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14122922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>Hospital: Shriners Hospitals for Children - Spokane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167376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1715124</v>
      </c>
    </row>
    <row r="61" spans="1:3" ht="20.149999999999999" customHeight="1" x14ac:dyDescent="0.35">
      <c r="A61" s="183">
        <v>5</v>
      </c>
      <c r="B61" s="185" t="s">
        <v>461</v>
      </c>
      <c r="C61" s="185">
        <f>data!C317</f>
        <v>55499</v>
      </c>
    </row>
    <row r="62" spans="1:3" ht="20.149999999999999" customHeight="1" x14ac:dyDescent="0.35">
      <c r="A62" s="183">
        <v>6</v>
      </c>
      <c r="B62" s="185" t="s">
        <v>930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1937999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0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12184923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12184923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14122922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>Hospital: Shriners Hospitals for Children - Spokane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15266777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39553305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54820082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0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1865587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39422790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41288377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13531705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959</v>
      </c>
      <c r="B125" s="201" t="s">
        <v>505</v>
      </c>
      <c r="C125" s="200">
        <f>data!C370</f>
        <v>2747693</v>
      </c>
    </row>
    <row r="126" spans="1:3" ht="20.149999999999999" customHeight="1" x14ac:dyDescent="0.35">
      <c r="A126" s="204" t="s">
        <v>960</v>
      </c>
      <c r="B126" s="201" t="s">
        <v>506</v>
      </c>
      <c r="C126" s="200">
        <f>data!C371</f>
        <v>0</v>
      </c>
    </row>
    <row r="127" spans="1:3" ht="20.149999999999999" customHeight="1" x14ac:dyDescent="0.35">
      <c r="A127" s="204" t="s">
        <v>961</v>
      </c>
      <c r="B127" s="201" t="s">
        <v>507</v>
      </c>
      <c r="C127" s="200">
        <f>data!C372</f>
        <v>0</v>
      </c>
    </row>
    <row r="128" spans="1:3" ht="20.149999999999999" customHeight="1" x14ac:dyDescent="0.35">
      <c r="A128" s="204" t="s">
        <v>962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509</v>
      </c>
      <c r="C129" s="200">
        <f>data!C374</f>
        <v>0</v>
      </c>
    </row>
    <row r="130" spans="1:3" ht="20.149999999999999" customHeight="1" x14ac:dyDescent="0.35">
      <c r="A130" s="204" t="s">
        <v>964</v>
      </c>
      <c r="B130" s="201" t="s">
        <v>510</v>
      </c>
      <c r="C130" s="200">
        <f>data!C375</f>
        <v>0</v>
      </c>
    </row>
    <row r="131" spans="1:3" ht="20.149999999999999" customHeight="1" x14ac:dyDescent="0.35">
      <c r="A131" s="204" t="s">
        <v>965</v>
      </c>
      <c r="B131" s="201" t="s">
        <v>511</v>
      </c>
      <c r="C131" s="200">
        <f>data!C376</f>
        <v>0</v>
      </c>
    </row>
    <row r="132" spans="1:3" ht="20.149999999999999" customHeight="1" x14ac:dyDescent="0.35">
      <c r="A132" s="204" t="s">
        <v>966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513</v>
      </c>
      <c r="C133" s="200">
        <f>data!C378</f>
        <v>0</v>
      </c>
    </row>
    <row r="134" spans="1:3" ht="20.149999999999999" customHeight="1" x14ac:dyDescent="0.35">
      <c r="A134" s="204" t="s">
        <v>968</v>
      </c>
      <c r="B134" s="201" t="s">
        <v>514</v>
      </c>
      <c r="C134" s="200">
        <f>data!C379</f>
        <v>124189</v>
      </c>
    </row>
    <row r="135" spans="1:3" ht="20.149999999999999" customHeight="1" x14ac:dyDescent="0.35">
      <c r="A135" s="204" t="s">
        <v>969</v>
      </c>
      <c r="B135" s="201" t="s">
        <v>515</v>
      </c>
      <c r="C135" s="200">
        <f>data!C380</f>
        <v>567066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3438948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16970653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17413854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5405012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550628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3800309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539753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745376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1223859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117973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384670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50243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483437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39243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541747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333781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188918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563655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32382458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-15411805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-15411805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-15411805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Formulas="1" showGridLines="0" topLeftCell="B364" zoomScale="65" workbookViewId="0">
      <selection activeCell="C104" sqref="C104"/>
    </sheetView>
  </sheetViews>
  <sheetFormatPr defaultColWidth="8.9140625" defaultRowHeight="20.149999999999999" customHeight="1" x14ac:dyDescent="0.35"/>
  <cols>
    <col min="1" max="1" width="5.75" style="287" customWidth="1"/>
    <col min="2" max="2" width="22.4140625" style="287" customWidth="1"/>
    <col min="3" max="8" width="13.75" style="287" customWidth="1"/>
    <col min="9" max="9" width="15.75" style="287" customWidth="1"/>
    <col min="10" max="12" width="8.9140625" style="287" customWidth="1"/>
    <col min="13" max="16384" width="8.9140625" style="287"/>
  </cols>
  <sheetData>
    <row r="1" spans="1:9" customFormat="1" ht="20.149999999999999" customHeight="1" x14ac:dyDescent="0.35">
      <c r="A1" s="288" t="s">
        <v>1001</v>
      </c>
      <c r="B1" s="289"/>
      <c r="C1" s="289"/>
      <c r="D1" s="289"/>
      <c r="E1" s="289"/>
      <c r="F1" s="289"/>
      <c r="G1" s="289"/>
      <c r="H1" s="289"/>
    </row>
    <row r="2" spans="1:9" customFormat="1" ht="20.149999999999999" customHeight="1" x14ac:dyDescent="0.35">
      <c r="A2" s="290"/>
      <c r="I2" s="291" t="s">
        <v>1002</v>
      </c>
    </row>
    <row r="3" spans="1:9" customFormat="1" ht="20.149999999999999" customHeight="1" x14ac:dyDescent="0.35">
      <c r="A3" s="290"/>
      <c r="I3" s="290"/>
    </row>
    <row r="4" spans="1:9" customFormat="1" ht="20.149999999999999" customHeight="1" x14ac:dyDescent="0.35">
      <c r="A4" s="292" t="str">
        <f>"Hospital: "&amp;data!C98</f>
        <v>Hospital: Shriners Hospitals for Children - Spokane</v>
      </c>
      <c r="G4" s="293"/>
      <c r="H4" s="292" t="str">
        <f>"FYE: "&amp;data!C96</f>
        <v>FYE: 12/31/2023</v>
      </c>
    </row>
    <row r="5" spans="1:9" customFormat="1" ht="20.149999999999999" customHeight="1" x14ac:dyDescent="0.35">
      <c r="A5" s="294">
        <v>1</v>
      </c>
      <c r="B5" s="295" t="s">
        <v>236</v>
      </c>
      <c r="C5" s="296" t="s">
        <v>36</v>
      </c>
      <c r="D5" s="297" t="s">
        <v>37</v>
      </c>
      <c r="E5" s="297" t="s">
        <v>38</v>
      </c>
      <c r="F5" s="297" t="s">
        <v>39</v>
      </c>
      <c r="G5" s="297" t="s">
        <v>40</v>
      </c>
      <c r="H5" s="297" t="s">
        <v>41</v>
      </c>
      <c r="I5" s="297" t="s">
        <v>42</v>
      </c>
    </row>
    <row r="6" spans="1:9" customFormat="1" ht="20.149999999999999" customHeight="1" x14ac:dyDescent="0.35">
      <c r="A6" s="298">
        <v>2</v>
      </c>
      <c r="B6" s="299" t="s">
        <v>1003</v>
      </c>
      <c r="C6" s="300" t="s">
        <v>118</v>
      </c>
      <c r="D6" s="301" t="s">
        <v>1004</v>
      </c>
      <c r="E6" s="301" t="s">
        <v>120</v>
      </c>
      <c r="F6" s="301" t="s">
        <v>121</v>
      </c>
      <c r="G6" s="301" t="s">
        <v>122</v>
      </c>
      <c r="H6" s="301" t="s">
        <v>123</v>
      </c>
      <c r="I6" s="301" t="s">
        <v>124</v>
      </c>
    </row>
    <row r="7" spans="1:9" customFormat="1" ht="20.149999999999999" customHeight="1" x14ac:dyDescent="0.35">
      <c r="A7" s="298"/>
      <c r="B7" s="299"/>
      <c r="C7" s="301" t="s">
        <v>190</v>
      </c>
      <c r="D7" s="301" t="s">
        <v>1005</v>
      </c>
      <c r="E7" s="301" t="s">
        <v>190</v>
      </c>
      <c r="F7" s="301" t="s">
        <v>1006</v>
      </c>
      <c r="G7" s="301" t="s">
        <v>192</v>
      </c>
      <c r="H7" s="301" t="s">
        <v>190</v>
      </c>
      <c r="I7" s="301" t="s">
        <v>193</v>
      </c>
    </row>
    <row r="8" spans="1:9" customFormat="1" ht="20.149999999999999" customHeight="1" x14ac:dyDescent="0.35">
      <c r="A8" s="294">
        <v>3</v>
      </c>
      <c r="B8" s="295" t="s">
        <v>1007</v>
      </c>
      <c r="C8" s="297" t="s">
        <v>242</v>
      </c>
      <c r="D8" s="297" t="s">
        <v>242</v>
      </c>
      <c r="E8" s="297" t="s">
        <v>242</v>
      </c>
      <c r="F8" s="297" t="s">
        <v>242</v>
      </c>
      <c r="G8" s="297" t="s">
        <v>242</v>
      </c>
      <c r="H8" s="297" t="s">
        <v>242</v>
      </c>
      <c r="I8" s="297" t="s">
        <v>242</v>
      </c>
    </row>
    <row r="9" spans="1:9" customFormat="1" ht="20.149999999999999" customHeight="1" x14ac:dyDescent="0.35">
      <c r="A9" s="294">
        <v>4</v>
      </c>
      <c r="B9" s="295" t="s">
        <v>261</v>
      </c>
      <c r="C9" s="295">
        <f>data!C59</f>
        <v>0</v>
      </c>
      <c r="D9" s="295">
        <f>data!D59</f>
        <v>0</v>
      </c>
      <c r="E9" s="295">
        <f>data!E59</f>
        <v>1020</v>
      </c>
      <c r="F9" s="295">
        <f>data!F59</f>
        <v>0</v>
      </c>
      <c r="G9" s="295">
        <f>data!G59</f>
        <v>0</v>
      </c>
      <c r="H9" s="295">
        <f>data!H59</f>
        <v>0</v>
      </c>
      <c r="I9" s="295">
        <f>data!I59</f>
        <v>0</v>
      </c>
    </row>
    <row r="10" spans="1:9" customFormat="1" ht="20.149999999999999" customHeight="1" x14ac:dyDescent="0.35">
      <c r="A10" s="294">
        <v>5</v>
      </c>
      <c r="B10" s="295" t="s">
        <v>262</v>
      </c>
      <c r="C10" s="302">
        <f>data!C60</f>
        <v>0</v>
      </c>
      <c r="D10" s="302">
        <f>data!D60</f>
        <v>0</v>
      </c>
      <c r="E10" s="302">
        <f>data!E60</f>
        <v>17.39</v>
      </c>
      <c r="F10" s="302">
        <f>data!F60</f>
        <v>0</v>
      </c>
      <c r="G10" s="302">
        <f>data!G60</f>
        <v>0</v>
      </c>
      <c r="H10" s="302">
        <f>data!H60</f>
        <v>0</v>
      </c>
      <c r="I10" s="302">
        <f>data!I60</f>
        <v>0</v>
      </c>
    </row>
    <row r="11" spans="1:9" customFormat="1" ht="20.149999999999999" customHeight="1" x14ac:dyDescent="0.35">
      <c r="A11" s="294">
        <v>6</v>
      </c>
      <c r="B11" s="295" t="s">
        <v>263</v>
      </c>
      <c r="C11" s="295">
        <f>data!C61</f>
        <v>0</v>
      </c>
      <c r="D11" s="295">
        <f>data!D61</f>
        <v>0</v>
      </c>
      <c r="E11" s="295">
        <f>data!E61</f>
        <v>2073163</v>
      </c>
      <c r="F11" s="295">
        <f>data!F61</f>
        <v>0</v>
      </c>
      <c r="G11" s="295">
        <f>data!G61</f>
        <v>0</v>
      </c>
      <c r="H11" s="295">
        <f>data!H61</f>
        <v>0</v>
      </c>
      <c r="I11" s="295">
        <f>data!I61</f>
        <v>0</v>
      </c>
    </row>
    <row r="12" spans="1:9" customFormat="1" ht="20.149999999999999" customHeight="1" x14ac:dyDescent="0.35">
      <c r="A12" s="294">
        <v>7</v>
      </c>
      <c r="B12" s="295" t="s">
        <v>11</v>
      </c>
      <c r="C12" s="295">
        <f>data!C62</f>
        <v>0</v>
      </c>
      <c r="D12" s="295">
        <f>data!D62</f>
        <v>0</v>
      </c>
      <c r="E12" s="295">
        <f>data!E62</f>
        <v>643480</v>
      </c>
      <c r="F12" s="295">
        <f>data!F62</f>
        <v>0</v>
      </c>
      <c r="G12" s="295">
        <f>data!G62</f>
        <v>0</v>
      </c>
      <c r="H12" s="295">
        <f>data!H62</f>
        <v>0</v>
      </c>
      <c r="I12" s="295">
        <f>data!I62</f>
        <v>0</v>
      </c>
    </row>
    <row r="13" spans="1:9" customFormat="1" ht="20.149999999999999" customHeight="1" x14ac:dyDescent="0.35">
      <c r="A13" s="294">
        <v>8</v>
      </c>
      <c r="B13" s="295" t="s">
        <v>264</v>
      </c>
      <c r="C13" s="295">
        <f>data!C63</f>
        <v>0</v>
      </c>
      <c r="D13" s="295">
        <f>data!D63</f>
        <v>0</v>
      </c>
      <c r="E13" s="295">
        <f>data!E63</f>
        <v>0</v>
      </c>
      <c r="F13" s="295">
        <f>data!F63</f>
        <v>0</v>
      </c>
      <c r="G13" s="295">
        <f>data!G63</f>
        <v>0</v>
      </c>
      <c r="H13" s="295">
        <f>data!H63</f>
        <v>0</v>
      </c>
      <c r="I13" s="295">
        <f>data!I63</f>
        <v>0</v>
      </c>
    </row>
    <row r="14" spans="1:9" customFormat="1" ht="20.149999999999999" customHeight="1" x14ac:dyDescent="0.35">
      <c r="A14" s="294">
        <v>9</v>
      </c>
      <c r="B14" s="295" t="s">
        <v>265</v>
      </c>
      <c r="C14" s="295">
        <f>data!C64</f>
        <v>0</v>
      </c>
      <c r="D14" s="295">
        <f>data!D64</f>
        <v>0</v>
      </c>
      <c r="E14" s="295">
        <f>data!E64</f>
        <v>0</v>
      </c>
      <c r="F14" s="295">
        <f>data!F64</f>
        <v>0</v>
      </c>
      <c r="G14" s="295">
        <f>data!G64</f>
        <v>0</v>
      </c>
      <c r="H14" s="295">
        <f>data!H64</f>
        <v>0</v>
      </c>
      <c r="I14" s="295">
        <f>data!I64</f>
        <v>0</v>
      </c>
    </row>
    <row r="15" spans="1:9" customFormat="1" ht="20.149999999999999" customHeight="1" x14ac:dyDescent="0.35">
      <c r="A15" s="294">
        <v>10</v>
      </c>
      <c r="B15" s="295" t="s">
        <v>523</v>
      </c>
      <c r="C15" s="295">
        <f>data!C65</f>
        <v>0</v>
      </c>
      <c r="D15" s="295">
        <f>data!D65</f>
        <v>0</v>
      </c>
      <c r="E15" s="295">
        <f>data!E65</f>
        <v>0</v>
      </c>
      <c r="F15" s="295">
        <f>data!F65</f>
        <v>0</v>
      </c>
      <c r="G15" s="295">
        <f>data!G65</f>
        <v>0</v>
      </c>
      <c r="H15" s="295">
        <f>data!H65</f>
        <v>0</v>
      </c>
      <c r="I15" s="295">
        <f>data!I65</f>
        <v>0</v>
      </c>
    </row>
    <row r="16" spans="1:9" customFormat="1" ht="20.149999999999999" customHeight="1" x14ac:dyDescent="0.35">
      <c r="A16" s="294">
        <v>11</v>
      </c>
      <c r="B16" s="295" t="s">
        <v>524</v>
      </c>
      <c r="C16" s="295">
        <f>data!C66</f>
        <v>0</v>
      </c>
      <c r="D16" s="295">
        <f>data!D66</f>
        <v>0</v>
      </c>
      <c r="E16" s="295">
        <f>data!E66</f>
        <v>0</v>
      </c>
      <c r="F16" s="295">
        <f>data!F66</f>
        <v>0</v>
      </c>
      <c r="G16" s="295">
        <f>data!G66</f>
        <v>0</v>
      </c>
      <c r="H16" s="295">
        <f>data!H66</f>
        <v>0</v>
      </c>
      <c r="I16" s="295">
        <f>data!I66</f>
        <v>0</v>
      </c>
    </row>
    <row r="17" spans="1:9" customFormat="1" ht="20.149999999999999" customHeight="1" x14ac:dyDescent="0.35">
      <c r="A17" s="294">
        <v>12</v>
      </c>
      <c r="B17" s="295" t="s">
        <v>16</v>
      </c>
      <c r="C17" s="295">
        <f>data!C67</f>
        <v>0</v>
      </c>
      <c r="D17" s="295">
        <f>data!D67</f>
        <v>0</v>
      </c>
      <c r="E17" s="295">
        <f>data!E67</f>
        <v>223680</v>
      </c>
      <c r="F17" s="295">
        <f>data!F67</f>
        <v>0</v>
      </c>
      <c r="G17" s="295">
        <f>data!G67</f>
        <v>0</v>
      </c>
      <c r="H17" s="295">
        <f>data!H67</f>
        <v>0</v>
      </c>
      <c r="I17" s="295">
        <f>data!I67</f>
        <v>0</v>
      </c>
    </row>
    <row r="18" spans="1:9" customFormat="1" ht="20.149999999999999" customHeight="1" x14ac:dyDescent="0.35">
      <c r="A18" s="294">
        <v>13</v>
      </c>
      <c r="B18" s="295" t="s">
        <v>1008</v>
      </c>
      <c r="C18" s="295">
        <f>data!C68</f>
        <v>0</v>
      </c>
      <c r="D18" s="295">
        <f>data!D68</f>
        <v>0</v>
      </c>
      <c r="E18" s="295">
        <f>data!E68</f>
        <v>0</v>
      </c>
      <c r="F18" s="295">
        <f>data!F68</f>
        <v>0</v>
      </c>
      <c r="G18" s="295">
        <f>data!G68</f>
        <v>0</v>
      </c>
      <c r="H18" s="295">
        <f>data!H68</f>
        <v>0</v>
      </c>
      <c r="I18" s="295">
        <f>data!I68</f>
        <v>0</v>
      </c>
    </row>
    <row r="19" spans="1:9" customFormat="1" ht="20.149999999999999" customHeight="1" x14ac:dyDescent="0.35">
      <c r="A19" s="294">
        <v>14</v>
      </c>
      <c r="B19" s="295" t="s">
        <v>1009</v>
      </c>
      <c r="C19" s="295">
        <f>data!C69</f>
        <v>0</v>
      </c>
      <c r="D19" s="295">
        <f>data!D69</f>
        <v>0</v>
      </c>
      <c r="E19" s="295">
        <f>data!E69</f>
        <v>0</v>
      </c>
      <c r="F19" s="295">
        <f>data!F69</f>
        <v>0</v>
      </c>
      <c r="G19" s="295">
        <f>data!G69</f>
        <v>0</v>
      </c>
      <c r="H19" s="295">
        <f>data!H69</f>
        <v>0</v>
      </c>
      <c r="I19" s="295">
        <f>data!I69</f>
        <v>0</v>
      </c>
    </row>
    <row r="20" spans="1:9" customFormat="1" ht="20.149999999999999" customHeight="1" x14ac:dyDescent="0.35">
      <c r="A20" s="294">
        <v>15</v>
      </c>
      <c r="B20" s="295" t="s">
        <v>284</v>
      </c>
      <c r="C20" s="295">
        <f>-data!C84</f>
        <v>0</v>
      </c>
      <c r="D20" s="295">
        <f>-data!D84</f>
        <v>0</v>
      </c>
      <c r="E20" s="295">
        <f>-data!E84</f>
        <v>0</v>
      </c>
      <c r="F20" s="295">
        <f>-data!F84</f>
        <v>0</v>
      </c>
      <c r="G20" s="295">
        <f>-data!G84</f>
        <v>0</v>
      </c>
      <c r="H20" s="295">
        <f>-data!H84</f>
        <v>0</v>
      </c>
      <c r="I20" s="295">
        <f>-data!I84</f>
        <v>0</v>
      </c>
    </row>
    <row r="21" spans="1:9" customFormat="1" ht="20.149999999999999" customHeight="1" x14ac:dyDescent="0.35">
      <c r="A21" s="294">
        <v>16</v>
      </c>
      <c r="B21" s="303" t="s">
        <v>1010</v>
      </c>
      <c r="C21" s="295">
        <f>data!C85</f>
        <v>0</v>
      </c>
      <c r="D21" s="295">
        <f>data!D85</f>
        <v>0</v>
      </c>
      <c r="E21" s="295">
        <f>data!E85</f>
        <v>2940323</v>
      </c>
      <c r="F21" s="295">
        <f>data!F85</f>
        <v>0</v>
      </c>
      <c r="G21" s="295">
        <f>data!G85</f>
        <v>0</v>
      </c>
      <c r="H21" s="295">
        <f>data!H85</f>
        <v>0</v>
      </c>
      <c r="I21" s="295">
        <f>data!I85</f>
        <v>0</v>
      </c>
    </row>
    <row r="22" spans="1:9" customFormat="1" ht="20.149999999999999" customHeight="1" x14ac:dyDescent="0.35">
      <c r="A22" s="294">
        <v>17</v>
      </c>
      <c r="B22" s="295" t="s">
        <v>286</v>
      </c>
      <c r="C22" s="304"/>
      <c r="D22" s="305"/>
      <c r="E22" s="305"/>
      <c r="F22" s="305"/>
      <c r="G22" s="305"/>
      <c r="H22" s="305"/>
      <c r="I22" s="305"/>
    </row>
    <row r="23" spans="1:9" customFormat="1" ht="20.149999999999999" customHeight="1" x14ac:dyDescent="0.35">
      <c r="A23" s="294">
        <v>18</v>
      </c>
      <c r="B23" s="295" t="s">
        <v>1011</v>
      </c>
      <c r="C23" s="303" t="e">
        <f>+data!M668</f>
        <v>#DIV/0!</v>
      </c>
      <c r="D23" s="303" t="e">
        <f>+data!M669</f>
        <v>#DIV/0!</v>
      </c>
      <c r="E23" s="303" t="e">
        <f>+data!M670</f>
        <v>#DIV/0!</v>
      </c>
      <c r="F23" s="303" t="e">
        <f>+data!M671</f>
        <v>#DIV/0!</v>
      </c>
      <c r="G23" s="303" t="e">
        <f>+data!M672</f>
        <v>#DIV/0!</v>
      </c>
      <c r="H23" s="303" t="e">
        <f>+data!M673</f>
        <v>#DIV/0!</v>
      </c>
      <c r="I23" s="303" t="e">
        <f>+data!M674</f>
        <v>#DIV/0!</v>
      </c>
    </row>
    <row r="24" spans="1:9" customFormat="1" ht="20.149999999999999" customHeight="1" x14ac:dyDescent="0.35">
      <c r="A24" s="294">
        <v>19</v>
      </c>
      <c r="B24" s="303" t="s">
        <v>1012</v>
      </c>
      <c r="C24" s="295">
        <f>data!C87</f>
        <v>0</v>
      </c>
      <c r="D24" s="295">
        <f>data!D87</f>
        <v>0</v>
      </c>
      <c r="E24" s="295">
        <f>data!E87</f>
        <v>2581824</v>
      </c>
      <c r="F24" s="295">
        <f>data!F87</f>
        <v>0</v>
      </c>
      <c r="G24" s="295">
        <f>data!G87</f>
        <v>0</v>
      </c>
      <c r="H24" s="295">
        <f>data!H87</f>
        <v>0</v>
      </c>
      <c r="I24" s="295">
        <f>data!I87</f>
        <v>0</v>
      </c>
    </row>
    <row r="25" spans="1:9" customFormat="1" ht="20.149999999999999" customHeight="1" x14ac:dyDescent="0.35">
      <c r="A25" s="294">
        <v>20</v>
      </c>
      <c r="B25" s="303" t="s">
        <v>1013</v>
      </c>
      <c r="C25" s="295">
        <f>data!C88</f>
        <v>0</v>
      </c>
      <c r="D25" s="295">
        <f>data!D88</f>
        <v>0</v>
      </c>
      <c r="E25" s="295">
        <f>data!E88</f>
        <v>0</v>
      </c>
      <c r="F25" s="295">
        <f>data!F88</f>
        <v>0</v>
      </c>
      <c r="G25" s="295">
        <f>data!G88</f>
        <v>0</v>
      </c>
      <c r="H25" s="295">
        <f>data!H88</f>
        <v>0</v>
      </c>
      <c r="I25" s="295">
        <f>data!I88</f>
        <v>0</v>
      </c>
    </row>
    <row r="26" spans="1:9" customFormat="1" ht="18" customHeight="1" x14ac:dyDescent="0.35">
      <c r="A26" s="294">
        <v>21</v>
      </c>
      <c r="B26" s="303" t="s">
        <v>1014</v>
      </c>
      <c r="C26" s="295">
        <f>data!C89</f>
        <v>0</v>
      </c>
      <c r="D26" s="295">
        <f>data!D89</f>
        <v>0</v>
      </c>
      <c r="E26" s="295">
        <f>data!E89</f>
        <v>2581824</v>
      </c>
      <c r="F26" s="295">
        <f>data!F89</f>
        <v>0</v>
      </c>
      <c r="G26" s="295">
        <f>data!G89</f>
        <v>0</v>
      </c>
      <c r="H26" s="295">
        <f>data!H89</f>
        <v>0</v>
      </c>
      <c r="I26" s="295">
        <f>data!I89</f>
        <v>0</v>
      </c>
    </row>
    <row r="27" spans="1:9" customFormat="1" ht="20.149999999999999" customHeight="1" x14ac:dyDescent="0.35">
      <c r="A27" s="294" t="s">
        <v>1015</v>
      </c>
      <c r="B27" s="295"/>
      <c r="C27" s="305"/>
      <c r="D27" s="305"/>
      <c r="E27" s="305"/>
      <c r="F27" s="305"/>
      <c r="G27" s="305"/>
      <c r="H27" s="305"/>
      <c r="I27" s="305"/>
    </row>
    <row r="28" spans="1:9" customFormat="1" ht="20.149999999999999" customHeight="1" x14ac:dyDescent="0.35">
      <c r="A28" s="294">
        <v>22</v>
      </c>
      <c r="B28" s="295" t="s">
        <v>1016</v>
      </c>
      <c r="C28" s="295">
        <f>data!C90</f>
        <v>0</v>
      </c>
      <c r="D28" s="295">
        <f>data!D90</f>
        <v>0</v>
      </c>
      <c r="E28" s="295">
        <f>data!E90</f>
        <v>16219</v>
      </c>
      <c r="F28" s="295">
        <f>data!F90</f>
        <v>0</v>
      </c>
      <c r="G28" s="295">
        <f>data!G90</f>
        <v>0</v>
      </c>
      <c r="H28" s="295">
        <f>data!H90</f>
        <v>0</v>
      </c>
      <c r="I28" s="295">
        <f>data!I90</f>
        <v>0</v>
      </c>
    </row>
    <row r="29" spans="1:9" customFormat="1" ht="20.149999999999999" customHeight="1" x14ac:dyDescent="0.35">
      <c r="A29" s="294">
        <v>23</v>
      </c>
      <c r="B29" s="295" t="s">
        <v>1017</v>
      </c>
      <c r="C29" s="295">
        <f>data!C91</f>
        <v>0</v>
      </c>
      <c r="D29" s="295">
        <f>data!D91</f>
        <v>0</v>
      </c>
      <c r="E29" s="295">
        <f>data!E91</f>
        <v>3741</v>
      </c>
      <c r="F29" s="295">
        <f>data!F91</f>
        <v>0</v>
      </c>
      <c r="G29" s="295">
        <f>data!G91</f>
        <v>0</v>
      </c>
      <c r="H29" s="295">
        <f>data!H91</f>
        <v>0</v>
      </c>
      <c r="I29" s="295">
        <f>data!I91</f>
        <v>0</v>
      </c>
    </row>
    <row r="30" spans="1:9" customFormat="1" ht="20.149999999999999" customHeight="1" x14ac:dyDescent="0.35">
      <c r="A30" s="294">
        <v>24</v>
      </c>
      <c r="B30" s="295" t="s">
        <v>1018</v>
      </c>
      <c r="C30" s="295">
        <f>data!C92</f>
        <v>0</v>
      </c>
      <c r="D30" s="295">
        <f>data!D92</f>
        <v>0</v>
      </c>
      <c r="E30" s="295">
        <f>data!E92</f>
        <v>18342</v>
      </c>
      <c r="F30" s="295">
        <f>data!F92</f>
        <v>0</v>
      </c>
      <c r="G30" s="295">
        <f>data!G92</f>
        <v>0</v>
      </c>
      <c r="H30" s="295">
        <f>data!H92</f>
        <v>0</v>
      </c>
      <c r="I30" s="295">
        <f>data!I92</f>
        <v>0</v>
      </c>
    </row>
    <row r="31" spans="1:9" customFormat="1" ht="20.149999999999999" customHeight="1" x14ac:dyDescent="0.35">
      <c r="A31" s="294">
        <v>25</v>
      </c>
      <c r="B31" s="295" t="s">
        <v>1019</v>
      </c>
      <c r="C31" s="295">
        <f>data!C93</f>
        <v>0</v>
      </c>
      <c r="D31" s="295">
        <f>data!D93</f>
        <v>0</v>
      </c>
      <c r="E31" s="295">
        <f>data!E93</f>
        <v>24107</v>
      </c>
      <c r="F31" s="295">
        <f>data!F93</f>
        <v>0</v>
      </c>
      <c r="G31" s="295">
        <f>data!G93</f>
        <v>0</v>
      </c>
      <c r="H31" s="295">
        <f>data!H93</f>
        <v>0</v>
      </c>
      <c r="I31" s="295">
        <f>data!I93</f>
        <v>0</v>
      </c>
    </row>
    <row r="32" spans="1:9" customFormat="1" ht="20.149999999999999" customHeight="1" x14ac:dyDescent="0.35">
      <c r="A32" s="294">
        <v>26</v>
      </c>
      <c r="B32" s="295" t="s">
        <v>294</v>
      </c>
      <c r="C32" s="302">
        <f>data!C94</f>
        <v>0</v>
      </c>
      <c r="D32" s="302">
        <f>data!D94</f>
        <v>0</v>
      </c>
      <c r="E32" s="302">
        <f>data!E94</f>
        <v>17.39</v>
      </c>
      <c r="F32" s="302">
        <f>data!F94</f>
        <v>0</v>
      </c>
      <c r="G32" s="302">
        <f>data!G94</f>
        <v>0</v>
      </c>
      <c r="H32" s="302">
        <f>data!H94</f>
        <v>0</v>
      </c>
      <c r="I32" s="302">
        <f>data!I94</f>
        <v>0</v>
      </c>
    </row>
    <row r="33" spans="1:9" customFormat="1" ht="20.149999999999999" customHeight="1" x14ac:dyDescent="0.35">
      <c r="A33" s="288" t="s">
        <v>1001</v>
      </c>
      <c r="B33" s="289"/>
      <c r="C33" s="289"/>
      <c r="D33" s="289"/>
      <c r="E33" s="289"/>
      <c r="F33" s="289"/>
      <c r="G33" s="289"/>
      <c r="H33" s="289"/>
      <c r="I33" s="288"/>
    </row>
    <row r="34" spans="1:9" customFormat="1" ht="20.149999999999999" customHeight="1" x14ac:dyDescent="0.35">
      <c r="A34" s="290"/>
      <c r="I34" s="291" t="s">
        <v>1020</v>
      </c>
    </row>
    <row r="35" spans="1:9" customFormat="1" ht="20.149999999999999" customHeight="1" x14ac:dyDescent="0.35">
      <c r="A35" s="290"/>
      <c r="I35" s="290"/>
    </row>
    <row r="36" spans="1:9" customFormat="1" ht="20.149999999999999" customHeight="1" x14ac:dyDescent="0.35">
      <c r="A36" s="292" t="str">
        <f>"Hospital: "&amp;data!C98</f>
        <v>Hospital: Shriners Hospitals for Children - Spokane</v>
      </c>
      <c r="G36" s="293"/>
      <c r="H36" s="292" t="str">
        <f>"FYE: "&amp;data!C96</f>
        <v>FYE: 12/31/2023</v>
      </c>
    </row>
    <row r="37" spans="1:9" customFormat="1" ht="20.149999999999999" customHeight="1" x14ac:dyDescent="0.35">
      <c r="A37" s="294">
        <v>1</v>
      </c>
      <c r="B37" s="295" t="s">
        <v>236</v>
      </c>
      <c r="C37" s="297" t="s">
        <v>43</v>
      </c>
      <c r="D37" s="297" t="s">
        <v>44</v>
      </c>
      <c r="E37" s="297" t="s">
        <v>45</v>
      </c>
      <c r="F37" s="297" t="s">
        <v>46</v>
      </c>
      <c r="G37" s="297" t="s">
        <v>47</v>
      </c>
      <c r="H37" s="297" t="s">
        <v>48</v>
      </c>
      <c r="I37" s="297" t="s">
        <v>49</v>
      </c>
    </row>
    <row r="38" spans="1:9" customFormat="1" ht="20.149999999999999" customHeight="1" x14ac:dyDescent="0.35">
      <c r="A38" s="298">
        <v>2</v>
      </c>
      <c r="B38" s="299" t="s">
        <v>1003</v>
      </c>
      <c r="C38" s="301"/>
      <c r="D38" s="301" t="s">
        <v>126</v>
      </c>
      <c r="E38" s="301" t="s">
        <v>127</v>
      </c>
      <c r="F38" s="301" t="s">
        <v>1021</v>
      </c>
      <c r="G38" s="301" t="s">
        <v>129</v>
      </c>
      <c r="H38" s="301" t="s">
        <v>1022</v>
      </c>
      <c r="I38" s="301" t="s">
        <v>131</v>
      </c>
    </row>
    <row r="39" spans="1:9" customFormat="1" ht="20.149999999999999" customHeight="1" x14ac:dyDescent="0.35">
      <c r="A39" s="298"/>
      <c r="B39" s="299"/>
      <c r="C39" s="301" t="s">
        <v>125</v>
      </c>
      <c r="D39" s="301" t="s">
        <v>184</v>
      </c>
      <c r="E39" s="300" t="s">
        <v>194</v>
      </c>
      <c r="F39" s="301" t="s">
        <v>195</v>
      </c>
      <c r="G39" s="301" t="s">
        <v>196</v>
      </c>
      <c r="H39" s="301" t="s">
        <v>197</v>
      </c>
      <c r="I39" s="301" t="s">
        <v>196</v>
      </c>
    </row>
    <row r="40" spans="1:9" customFormat="1" ht="20.149999999999999" customHeight="1" x14ac:dyDescent="0.35">
      <c r="A40" s="294">
        <v>3</v>
      </c>
      <c r="B40" s="295" t="s">
        <v>1007</v>
      </c>
      <c r="C40" s="297" t="s">
        <v>243</v>
      </c>
      <c r="D40" s="297" t="s">
        <v>242</v>
      </c>
      <c r="E40" s="297" t="s">
        <v>242</v>
      </c>
      <c r="F40" s="297" t="s">
        <v>242</v>
      </c>
      <c r="G40" s="297" t="s">
        <v>242</v>
      </c>
      <c r="H40" s="297" t="s">
        <v>244</v>
      </c>
      <c r="I40" s="296" t="s">
        <v>245</v>
      </c>
    </row>
    <row r="41" spans="1:9" customFormat="1" ht="20.149999999999999" customHeight="1" x14ac:dyDescent="0.35">
      <c r="A41" s="294">
        <v>4</v>
      </c>
      <c r="B41" s="295" t="s">
        <v>261</v>
      </c>
      <c r="C41" s="295">
        <f>data!J59</f>
        <v>0</v>
      </c>
      <c r="D41" s="295">
        <f>data!K59</f>
        <v>0</v>
      </c>
      <c r="E41" s="295">
        <f>data!L59</f>
        <v>0</v>
      </c>
      <c r="F41" s="295">
        <f>data!M59</f>
        <v>0</v>
      </c>
      <c r="G41" s="295">
        <f>data!N59</f>
        <v>0</v>
      </c>
      <c r="H41" s="295">
        <f>data!O59</f>
        <v>0</v>
      </c>
      <c r="I41" s="295">
        <f>data!P59</f>
        <v>0</v>
      </c>
    </row>
    <row r="42" spans="1:9" customFormat="1" ht="20.149999999999999" customHeight="1" x14ac:dyDescent="0.35">
      <c r="A42" s="294">
        <v>5</v>
      </c>
      <c r="B42" s="295" t="s">
        <v>262</v>
      </c>
      <c r="C42" s="302">
        <f>data!J60</f>
        <v>0</v>
      </c>
      <c r="D42" s="302">
        <f>data!K60</f>
        <v>0</v>
      </c>
      <c r="E42" s="302">
        <f>data!L60</f>
        <v>0</v>
      </c>
      <c r="F42" s="302">
        <f>data!M60</f>
        <v>0</v>
      </c>
      <c r="G42" s="302">
        <f>data!N60</f>
        <v>0</v>
      </c>
      <c r="H42" s="302">
        <f>data!O60</f>
        <v>0</v>
      </c>
      <c r="I42" s="302">
        <f>data!P60</f>
        <v>10.66</v>
      </c>
    </row>
    <row r="43" spans="1:9" customFormat="1" ht="20.149999999999999" customHeight="1" x14ac:dyDescent="0.35">
      <c r="A43" s="294">
        <v>6</v>
      </c>
      <c r="B43" s="295" t="s">
        <v>263</v>
      </c>
      <c r="C43" s="295">
        <f>data!J61</f>
        <v>0</v>
      </c>
      <c r="D43" s="295">
        <f>data!K61</f>
        <v>0</v>
      </c>
      <c r="E43" s="295">
        <f>data!L61</f>
        <v>0</v>
      </c>
      <c r="F43" s="295">
        <f>data!M61</f>
        <v>0</v>
      </c>
      <c r="G43" s="295">
        <f>data!N61</f>
        <v>0</v>
      </c>
      <c r="H43" s="295">
        <f>data!O61</f>
        <v>0</v>
      </c>
      <c r="I43" s="295">
        <f>data!P61</f>
        <v>2604335</v>
      </c>
    </row>
    <row r="44" spans="1:9" customFormat="1" ht="20.149999999999999" customHeight="1" x14ac:dyDescent="0.35">
      <c r="A44" s="294">
        <v>7</v>
      </c>
      <c r="B44" s="295" t="s">
        <v>11</v>
      </c>
      <c r="C44" s="295">
        <f>data!J62</f>
        <v>0</v>
      </c>
      <c r="D44" s="295">
        <f>data!K62</f>
        <v>0</v>
      </c>
      <c r="E44" s="295">
        <f>data!L62</f>
        <v>0</v>
      </c>
      <c r="F44" s="295">
        <f>data!M62</f>
        <v>0</v>
      </c>
      <c r="G44" s="295">
        <f>data!N62</f>
        <v>0</v>
      </c>
      <c r="H44" s="295">
        <f>data!O62</f>
        <v>0</v>
      </c>
      <c r="I44" s="295">
        <f>data!P62</f>
        <v>808348</v>
      </c>
    </row>
    <row r="45" spans="1:9" customFormat="1" ht="20.149999999999999" customHeight="1" x14ac:dyDescent="0.35">
      <c r="A45" s="294">
        <v>8</v>
      </c>
      <c r="B45" s="295" t="s">
        <v>264</v>
      </c>
      <c r="C45" s="295">
        <f>data!J63</f>
        <v>0</v>
      </c>
      <c r="D45" s="295">
        <f>data!K63</f>
        <v>0</v>
      </c>
      <c r="E45" s="295">
        <f>data!L63</f>
        <v>0</v>
      </c>
      <c r="F45" s="295">
        <f>data!M63</f>
        <v>0</v>
      </c>
      <c r="G45" s="295">
        <f>data!N63</f>
        <v>0</v>
      </c>
      <c r="H45" s="295">
        <f>data!O63</f>
        <v>0</v>
      </c>
      <c r="I45" s="295">
        <f>data!P63</f>
        <v>0</v>
      </c>
    </row>
    <row r="46" spans="1:9" customFormat="1" ht="20.149999999999999" customHeight="1" x14ac:dyDescent="0.35">
      <c r="A46" s="294">
        <v>9</v>
      </c>
      <c r="B46" s="295" t="s">
        <v>265</v>
      </c>
      <c r="C46" s="295">
        <f>data!J64</f>
        <v>0</v>
      </c>
      <c r="D46" s="295">
        <f>data!K64</f>
        <v>0</v>
      </c>
      <c r="E46" s="295">
        <f>data!L64</f>
        <v>0</v>
      </c>
      <c r="F46" s="295">
        <f>data!M64</f>
        <v>0</v>
      </c>
      <c r="G46" s="295">
        <f>data!N64</f>
        <v>0</v>
      </c>
      <c r="H46" s="295">
        <f>data!O64</f>
        <v>0</v>
      </c>
      <c r="I46" s="295">
        <f>data!P64</f>
        <v>0</v>
      </c>
    </row>
    <row r="47" spans="1:9" customFormat="1" ht="20.149999999999999" customHeight="1" x14ac:dyDescent="0.35">
      <c r="A47" s="294">
        <v>10</v>
      </c>
      <c r="B47" s="295" t="s">
        <v>523</v>
      </c>
      <c r="C47" s="295">
        <f>data!J65</f>
        <v>0</v>
      </c>
      <c r="D47" s="295">
        <f>data!K65</f>
        <v>0</v>
      </c>
      <c r="E47" s="295">
        <f>data!L65</f>
        <v>0</v>
      </c>
      <c r="F47" s="295">
        <f>data!M65</f>
        <v>0</v>
      </c>
      <c r="G47" s="295">
        <f>data!N65</f>
        <v>0</v>
      </c>
      <c r="H47" s="295">
        <f>data!O65</f>
        <v>0</v>
      </c>
      <c r="I47" s="295">
        <f>data!P65</f>
        <v>0</v>
      </c>
    </row>
    <row r="48" spans="1:9" customFormat="1" ht="20.149999999999999" customHeight="1" x14ac:dyDescent="0.35">
      <c r="A48" s="294">
        <v>11</v>
      </c>
      <c r="B48" s="295" t="s">
        <v>524</v>
      </c>
      <c r="C48" s="295">
        <f>data!J66</f>
        <v>0</v>
      </c>
      <c r="D48" s="295">
        <f>data!K66</f>
        <v>0</v>
      </c>
      <c r="E48" s="295">
        <f>data!L66</f>
        <v>0</v>
      </c>
      <c r="F48" s="295">
        <f>data!M66</f>
        <v>0</v>
      </c>
      <c r="G48" s="295">
        <f>data!N66</f>
        <v>0</v>
      </c>
      <c r="H48" s="295">
        <f>data!O66</f>
        <v>0</v>
      </c>
      <c r="I48" s="295">
        <f>data!P66</f>
        <v>0</v>
      </c>
    </row>
    <row r="49" spans="1:11" customFormat="1" ht="20.149999999999999" customHeight="1" x14ac:dyDescent="0.35">
      <c r="A49" s="294">
        <v>12</v>
      </c>
      <c r="B49" s="295" t="s">
        <v>16</v>
      </c>
      <c r="C49" s="295">
        <f>data!J67</f>
        <v>0</v>
      </c>
      <c r="D49" s="295">
        <f>data!K67</f>
        <v>0</v>
      </c>
      <c r="E49" s="295">
        <f>data!L67</f>
        <v>0</v>
      </c>
      <c r="F49" s="295">
        <f>data!M67</f>
        <v>0</v>
      </c>
      <c r="G49" s="295">
        <f>data!N67</f>
        <v>0</v>
      </c>
      <c r="H49" s="295">
        <f>data!O67</f>
        <v>0</v>
      </c>
      <c r="I49" s="295">
        <f>data!P67</f>
        <v>53868</v>
      </c>
    </row>
    <row r="50" spans="1:11" customFormat="1" ht="20.149999999999999" customHeight="1" x14ac:dyDescent="0.35">
      <c r="A50" s="294">
        <v>13</v>
      </c>
      <c r="B50" s="295" t="s">
        <v>1008</v>
      </c>
      <c r="C50" s="295">
        <f>data!J68</f>
        <v>0</v>
      </c>
      <c r="D50" s="295">
        <f>data!K68</f>
        <v>0</v>
      </c>
      <c r="E50" s="295">
        <f>data!L68</f>
        <v>0</v>
      </c>
      <c r="F50" s="295">
        <f>data!M68</f>
        <v>0</v>
      </c>
      <c r="G50" s="295">
        <f>data!N68</f>
        <v>0</v>
      </c>
      <c r="H50" s="295">
        <f>data!O68</f>
        <v>0</v>
      </c>
      <c r="I50" s="295">
        <f>data!P68</f>
        <v>0</v>
      </c>
    </row>
    <row r="51" spans="1:11" customFormat="1" ht="20.149999999999999" customHeight="1" x14ac:dyDescent="0.35">
      <c r="A51" s="294">
        <v>14</v>
      </c>
      <c r="B51" s="295" t="s">
        <v>1009</v>
      </c>
      <c r="C51" s="295">
        <f>data!J69</f>
        <v>0</v>
      </c>
      <c r="D51" s="295">
        <f>data!K69</f>
        <v>0</v>
      </c>
      <c r="E51" s="295">
        <f>data!L69</f>
        <v>0</v>
      </c>
      <c r="F51" s="295">
        <f>data!M69</f>
        <v>0</v>
      </c>
      <c r="G51" s="295">
        <f>data!N69</f>
        <v>0</v>
      </c>
      <c r="H51" s="295">
        <f>data!O69</f>
        <v>0</v>
      </c>
      <c r="I51" s="295">
        <f>data!P69</f>
        <v>0</v>
      </c>
    </row>
    <row r="52" spans="1:11" customFormat="1" ht="20.149999999999999" customHeight="1" x14ac:dyDescent="0.35">
      <c r="A52" s="294">
        <v>15</v>
      </c>
      <c r="B52" s="295" t="s">
        <v>284</v>
      </c>
      <c r="C52" s="295">
        <f>-data!J84</f>
        <v>0</v>
      </c>
      <c r="D52" s="295">
        <f>-data!K84</f>
        <v>0</v>
      </c>
      <c r="E52" s="295">
        <f>-data!L84</f>
        <v>0</v>
      </c>
      <c r="F52" s="295">
        <f>-data!M84</f>
        <v>0</v>
      </c>
      <c r="G52" s="295">
        <f>-data!N84</f>
        <v>0</v>
      </c>
      <c r="H52" s="295">
        <f>-data!O84</f>
        <v>0</v>
      </c>
      <c r="I52" s="295">
        <f>-data!P84</f>
        <v>0</v>
      </c>
    </row>
    <row r="53" spans="1:11" customFormat="1" ht="20.149999999999999" customHeight="1" x14ac:dyDescent="0.35">
      <c r="A53" s="294">
        <v>16</v>
      </c>
      <c r="B53" s="303" t="s">
        <v>1010</v>
      </c>
      <c r="C53" s="295">
        <f>data!J85</f>
        <v>0</v>
      </c>
      <c r="D53" s="295">
        <f>data!K85</f>
        <v>0</v>
      </c>
      <c r="E53" s="295">
        <f>data!L85</f>
        <v>0</v>
      </c>
      <c r="F53" s="295">
        <f>data!M85</f>
        <v>0</v>
      </c>
      <c r="G53" s="295">
        <f>data!N85</f>
        <v>0</v>
      </c>
      <c r="H53" s="295">
        <f>data!O85</f>
        <v>0</v>
      </c>
      <c r="I53" s="295">
        <f>data!P85</f>
        <v>3466551</v>
      </c>
    </row>
    <row r="54" spans="1:11" customFormat="1" ht="20.149999999999999" customHeight="1" x14ac:dyDescent="0.35">
      <c r="A54" s="294">
        <v>17</v>
      </c>
      <c r="B54" s="295" t="s">
        <v>286</v>
      </c>
      <c r="C54" s="305"/>
      <c r="D54" s="305"/>
      <c r="E54" s="305"/>
      <c r="F54" s="305"/>
      <c r="G54" s="305"/>
      <c r="H54" s="305"/>
      <c r="I54" s="305"/>
    </row>
    <row r="55" spans="1:11" customFormat="1" ht="20.149999999999999" customHeight="1" x14ac:dyDescent="0.35">
      <c r="A55" s="294">
        <v>18</v>
      </c>
      <c r="B55" s="295" t="s">
        <v>1011</v>
      </c>
      <c r="C55" s="303" t="e">
        <f>+data!M675</f>
        <v>#DIV/0!</v>
      </c>
      <c r="D55" s="303" t="e">
        <f>+data!M676</f>
        <v>#DIV/0!</v>
      </c>
      <c r="E55" s="303" t="e">
        <f>+data!M691</f>
        <v>#DIV/0!</v>
      </c>
      <c r="F55" s="303" t="e">
        <f>+data!M692</f>
        <v>#DIV/0!</v>
      </c>
      <c r="G55" s="303" t="e">
        <f>+data!M693</f>
        <v>#DIV/0!</v>
      </c>
      <c r="H55" s="303" t="e">
        <f>+data!M680</f>
        <v>#DIV/0!</v>
      </c>
      <c r="I55" s="303" t="e">
        <f>+data!M681</f>
        <v>#DIV/0!</v>
      </c>
    </row>
    <row r="56" spans="1:11" customFormat="1" ht="20.149999999999999" customHeight="1" x14ac:dyDescent="0.35">
      <c r="A56" s="294">
        <v>19</v>
      </c>
      <c r="B56" s="303" t="s">
        <v>1012</v>
      </c>
      <c r="C56" s="295">
        <f>data!J87</f>
        <v>0</v>
      </c>
      <c r="D56" s="295">
        <f>data!K87</f>
        <v>0</v>
      </c>
      <c r="E56" s="295">
        <f>data!L87</f>
        <v>0</v>
      </c>
      <c r="F56" s="295">
        <f>data!M87</f>
        <v>0</v>
      </c>
      <c r="G56" s="295">
        <f>data!N87</f>
        <v>0</v>
      </c>
      <c r="H56" s="295">
        <f>data!O87</f>
        <v>0</v>
      </c>
      <c r="I56" s="295">
        <f>data!P87</f>
        <v>3531015</v>
      </c>
    </row>
    <row r="57" spans="1:11" customFormat="1" ht="20.149999999999999" customHeight="1" x14ac:dyDescent="0.35">
      <c r="A57" s="294">
        <v>20</v>
      </c>
      <c r="B57" s="303" t="s">
        <v>1013</v>
      </c>
      <c r="C57" s="295">
        <f>data!J88</f>
        <v>0</v>
      </c>
      <c r="D57" s="295">
        <f>data!K88</f>
        <v>0</v>
      </c>
      <c r="E57" s="295">
        <f>data!L88</f>
        <v>0</v>
      </c>
      <c r="F57" s="295">
        <f>data!M88</f>
        <v>0</v>
      </c>
      <c r="G57" s="295">
        <f>data!N88</f>
        <v>0</v>
      </c>
      <c r="H57" s="295">
        <f>data!O88</f>
        <v>0</v>
      </c>
      <c r="I57" s="295">
        <f>data!P88</f>
        <v>9634693</v>
      </c>
    </row>
    <row r="58" spans="1:11" customFormat="1" ht="20.149999999999999" customHeight="1" x14ac:dyDescent="0.35">
      <c r="A58" s="294">
        <v>21</v>
      </c>
      <c r="B58" s="303" t="s">
        <v>1014</v>
      </c>
      <c r="C58" s="295">
        <f>data!J89</f>
        <v>0</v>
      </c>
      <c r="D58" s="295">
        <f>data!K89</f>
        <v>0</v>
      </c>
      <c r="E58" s="295">
        <f>data!L89</f>
        <v>0</v>
      </c>
      <c r="F58" s="295">
        <f>data!M89</f>
        <v>0</v>
      </c>
      <c r="G58" s="295">
        <f>data!N89</f>
        <v>0</v>
      </c>
      <c r="H58" s="295">
        <f>data!O89</f>
        <v>0</v>
      </c>
      <c r="I58" s="295">
        <f>data!P89</f>
        <v>13165708</v>
      </c>
    </row>
    <row r="59" spans="1:11" customFormat="1" ht="20.149999999999999" customHeight="1" x14ac:dyDescent="0.35">
      <c r="A59" s="294" t="s">
        <v>1015</v>
      </c>
      <c r="B59" s="295"/>
      <c r="C59" s="305"/>
      <c r="D59" s="305"/>
      <c r="E59" s="305"/>
      <c r="F59" s="305"/>
      <c r="G59" s="305"/>
      <c r="H59" s="305"/>
      <c r="I59" s="305"/>
    </row>
    <row r="60" spans="1:11" customFormat="1" ht="20.149999999999999" customHeight="1" x14ac:dyDescent="0.35">
      <c r="A60" s="294">
        <v>22</v>
      </c>
      <c r="B60" s="295" t="s">
        <v>1016</v>
      </c>
      <c r="C60" s="295">
        <f>data!J90</f>
        <v>0</v>
      </c>
      <c r="D60" s="295">
        <f>data!K90</f>
        <v>0</v>
      </c>
      <c r="E60" s="295">
        <f>data!L90</f>
        <v>0</v>
      </c>
      <c r="F60" s="295">
        <f>data!M90</f>
        <v>0</v>
      </c>
      <c r="G60" s="295">
        <f>data!N90</f>
        <v>0</v>
      </c>
      <c r="H60" s="295">
        <f>data!O90</f>
        <v>0</v>
      </c>
      <c r="I60" s="295">
        <f>data!P90</f>
        <v>3906</v>
      </c>
      <c r="K60" s="306"/>
    </row>
    <row r="61" spans="1:11" customFormat="1" ht="20.149999999999999" customHeight="1" x14ac:dyDescent="0.35">
      <c r="A61" s="294">
        <v>23</v>
      </c>
      <c r="B61" s="295" t="s">
        <v>1017</v>
      </c>
      <c r="C61" s="295">
        <f>data!J91</f>
        <v>0</v>
      </c>
      <c r="D61" s="295">
        <f>data!K91</f>
        <v>0</v>
      </c>
      <c r="E61" s="295">
        <f>data!L91</f>
        <v>0</v>
      </c>
      <c r="F61" s="295">
        <f>data!M91</f>
        <v>0</v>
      </c>
      <c r="G61" s="295">
        <f>data!N91</f>
        <v>0</v>
      </c>
      <c r="H61" s="295">
        <f>data!O91</f>
        <v>0</v>
      </c>
      <c r="I61" s="295">
        <f>data!P91</f>
        <v>0</v>
      </c>
    </row>
    <row r="62" spans="1:11" customFormat="1" ht="20.149999999999999" customHeight="1" x14ac:dyDescent="0.35">
      <c r="A62" s="294">
        <v>24</v>
      </c>
      <c r="B62" s="295" t="s">
        <v>1018</v>
      </c>
      <c r="C62" s="295">
        <f>data!J92</f>
        <v>0</v>
      </c>
      <c r="D62" s="295">
        <f>data!K92</f>
        <v>0</v>
      </c>
      <c r="E62" s="295">
        <f>data!L92</f>
        <v>0</v>
      </c>
      <c r="F62" s="295">
        <f>data!M92</f>
        <v>0</v>
      </c>
      <c r="G62" s="295">
        <f>data!N92</f>
        <v>0</v>
      </c>
      <c r="H62" s="295">
        <f>data!O92</f>
        <v>0</v>
      </c>
      <c r="I62" s="295">
        <f>data!P92</f>
        <v>0</v>
      </c>
    </row>
    <row r="63" spans="1:11" customFormat="1" ht="20.149999999999999" customHeight="1" x14ac:dyDescent="0.35">
      <c r="A63" s="294">
        <v>25</v>
      </c>
      <c r="B63" s="295" t="s">
        <v>1019</v>
      </c>
      <c r="C63" s="295">
        <f>data!J93</f>
        <v>0</v>
      </c>
      <c r="D63" s="295">
        <f>data!K93</f>
        <v>0</v>
      </c>
      <c r="E63" s="295">
        <f>data!L93</f>
        <v>0</v>
      </c>
      <c r="F63" s="295">
        <f>data!M93</f>
        <v>0</v>
      </c>
      <c r="G63" s="295">
        <f>data!N93</f>
        <v>0</v>
      </c>
      <c r="H63" s="295">
        <f>data!O93</f>
        <v>0</v>
      </c>
      <c r="I63" s="295">
        <f>data!P93</f>
        <v>21472</v>
      </c>
    </row>
    <row r="64" spans="1:11" customFormat="1" ht="20.149999999999999" customHeight="1" x14ac:dyDescent="0.35">
      <c r="A64" s="294">
        <v>26</v>
      </c>
      <c r="B64" s="295" t="s">
        <v>294</v>
      </c>
      <c r="C64" s="302">
        <f>data!J94</f>
        <v>0</v>
      </c>
      <c r="D64" s="302">
        <f>data!K94</f>
        <v>0</v>
      </c>
      <c r="E64" s="302">
        <f>data!L94</f>
        <v>0</v>
      </c>
      <c r="F64" s="302">
        <f>data!M94</f>
        <v>0</v>
      </c>
      <c r="G64" s="302">
        <f>data!N94</f>
        <v>0</v>
      </c>
      <c r="H64" s="302">
        <f>data!O94</f>
        <v>0</v>
      </c>
      <c r="I64" s="302">
        <f>data!P94</f>
        <v>10.66</v>
      </c>
    </row>
    <row r="65" spans="1:9" customFormat="1" ht="20.149999999999999" customHeight="1" x14ac:dyDescent="0.35">
      <c r="A65" s="288" t="s">
        <v>1001</v>
      </c>
      <c r="B65" s="289"/>
      <c r="C65" s="289"/>
      <c r="D65" s="289"/>
      <c r="E65" s="289"/>
      <c r="F65" s="289"/>
      <c r="G65" s="289"/>
      <c r="H65" s="289"/>
      <c r="I65" s="288"/>
    </row>
    <row r="66" spans="1:9" customFormat="1" ht="20.149999999999999" customHeight="1" x14ac:dyDescent="0.35">
      <c r="D66" s="290"/>
      <c r="I66" s="291" t="s">
        <v>1023</v>
      </c>
    </row>
    <row r="67" spans="1:9" customFormat="1" ht="20.149999999999999" customHeight="1" x14ac:dyDescent="0.35">
      <c r="A67" s="290"/>
    </row>
    <row r="68" spans="1:9" customFormat="1" ht="20.149999999999999" customHeight="1" x14ac:dyDescent="0.35">
      <c r="A68" s="292" t="str">
        <f>"Hospital: "&amp;data!C98</f>
        <v>Hospital: Shriners Hospitals for Children - Spokane</v>
      </c>
      <c r="G68" s="293"/>
      <c r="H68" s="292" t="str">
        <f>"FYE: "&amp;data!C96</f>
        <v>FYE: 12/31/2023</v>
      </c>
    </row>
    <row r="69" spans="1:9" customFormat="1" ht="20.149999999999999" customHeight="1" x14ac:dyDescent="0.35">
      <c r="A69" s="294">
        <v>1</v>
      </c>
      <c r="B69" s="295" t="s">
        <v>236</v>
      </c>
      <c r="C69" s="297" t="s">
        <v>50</v>
      </c>
      <c r="D69" s="297" t="s">
        <v>51</v>
      </c>
      <c r="E69" s="297" t="s">
        <v>52</v>
      </c>
      <c r="F69" s="297" t="s">
        <v>53</v>
      </c>
      <c r="G69" s="297" t="s">
        <v>54</v>
      </c>
      <c r="H69" s="297" t="s">
        <v>55</v>
      </c>
      <c r="I69" s="297" t="s">
        <v>56</v>
      </c>
    </row>
    <row r="70" spans="1:9" customFormat="1" ht="20.149999999999999" customHeight="1" x14ac:dyDescent="0.35">
      <c r="A70" s="298">
        <v>2</v>
      </c>
      <c r="B70" s="299" t="s">
        <v>1003</v>
      </c>
      <c r="C70" s="301" t="s">
        <v>132</v>
      </c>
      <c r="D70" s="301"/>
      <c r="E70" s="301" t="s">
        <v>134</v>
      </c>
      <c r="F70" s="301" t="s">
        <v>135</v>
      </c>
      <c r="G70" s="301"/>
      <c r="H70" s="301" t="s">
        <v>137</v>
      </c>
      <c r="I70" s="301" t="s">
        <v>138</v>
      </c>
    </row>
    <row r="71" spans="1:9" customFormat="1" ht="20.149999999999999" customHeight="1" x14ac:dyDescent="0.35">
      <c r="A71" s="298"/>
      <c r="B71" s="299"/>
      <c r="C71" s="301" t="s">
        <v>198</v>
      </c>
      <c r="D71" s="301" t="s">
        <v>1024</v>
      </c>
      <c r="E71" s="301" t="s">
        <v>196</v>
      </c>
      <c r="F71" s="301" t="s">
        <v>199</v>
      </c>
      <c r="G71" s="301" t="s">
        <v>136</v>
      </c>
      <c r="H71" s="301" t="s">
        <v>200</v>
      </c>
      <c r="I71" s="301" t="s">
        <v>201</v>
      </c>
    </row>
    <row r="72" spans="1:9" customFormat="1" ht="20.149999999999999" customHeight="1" x14ac:dyDescent="0.35">
      <c r="A72" s="294">
        <v>3</v>
      </c>
      <c r="B72" s="295" t="s">
        <v>1007</v>
      </c>
      <c r="C72" s="297" t="s">
        <v>1025</v>
      </c>
      <c r="D72" s="296" t="s">
        <v>1026</v>
      </c>
      <c r="E72" s="307"/>
      <c r="F72" s="307"/>
      <c r="G72" s="296" t="s">
        <v>1027</v>
      </c>
      <c r="H72" s="296" t="s">
        <v>1027</v>
      </c>
      <c r="I72" s="297" t="s">
        <v>250</v>
      </c>
    </row>
    <row r="73" spans="1:9" customFormat="1" ht="20.149999999999999" customHeight="1" x14ac:dyDescent="0.35">
      <c r="A73" s="294">
        <v>4</v>
      </c>
      <c r="B73" s="295" t="s">
        <v>261</v>
      </c>
      <c r="C73" s="295">
        <f>data!Q59</f>
        <v>0</v>
      </c>
      <c r="D73" s="303">
        <f>data!R59</f>
        <v>0</v>
      </c>
      <c r="E73" s="307"/>
      <c r="F73" s="307"/>
      <c r="G73" s="295">
        <f>data!U59</f>
        <v>0</v>
      </c>
      <c r="H73" s="295">
        <f>data!V59</f>
        <v>0</v>
      </c>
      <c r="I73" s="295">
        <f>data!W59</f>
        <v>0</v>
      </c>
    </row>
    <row r="74" spans="1:9" customFormat="1" ht="20.149999999999999" customHeight="1" x14ac:dyDescent="0.35">
      <c r="A74" s="294">
        <v>5</v>
      </c>
      <c r="B74" s="295" t="s">
        <v>262</v>
      </c>
      <c r="C74" s="302">
        <f>data!Q60</f>
        <v>2.09</v>
      </c>
      <c r="D74" s="302">
        <f>data!R60</f>
        <v>5.13</v>
      </c>
      <c r="E74" s="302">
        <f>data!S60</f>
        <v>2.29</v>
      </c>
      <c r="F74" s="302">
        <f>data!T60</f>
        <v>0</v>
      </c>
      <c r="G74" s="302">
        <f>data!U60</f>
        <v>1.51</v>
      </c>
      <c r="H74" s="302">
        <f>data!V60</f>
        <v>0</v>
      </c>
      <c r="I74" s="302">
        <f>data!W60</f>
        <v>0</v>
      </c>
    </row>
    <row r="75" spans="1:9" customFormat="1" ht="20.149999999999999" customHeight="1" x14ac:dyDescent="0.35">
      <c r="A75" s="294">
        <v>6</v>
      </c>
      <c r="B75" s="295" t="s">
        <v>263</v>
      </c>
      <c r="C75" s="295">
        <f>data!Q61</f>
        <v>222174</v>
      </c>
      <c r="D75" s="295">
        <f>data!R61</f>
        <v>2126453</v>
      </c>
      <c r="E75" s="295">
        <f>data!S61</f>
        <v>128654</v>
      </c>
      <c r="F75" s="295">
        <f>data!T61</f>
        <v>0</v>
      </c>
      <c r="G75" s="295">
        <f>data!U61</f>
        <v>114603</v>
      </c>
      <c r="H75" s="295">
        <f>data!V61</f>
        <v>0</v>
      </c>
      <c r="I75" s="295">
        <f>data!W61</f>
        <v>0</v>
      </c>
    </row>
    <row r="76" spans="1:9" customFormat="1" ht="20.149999999999999" customHeight="1" x14ac:dyDescent="0.35">
      <c r="A76" s="294">
        <v>7</v>
      </c>
      <c r="B76" s="295" t="s">
        <v>11</v>
      </c>
      <c r="C76" s="295">
        <f>data!Q62</f>
        <v>68960</v>
      </c>
      <c r="D76" s="295">
        <f>data!R62</f>
        <v>660021</v>
      </c>
      <c r="E76" s="295">
        <f>data!S62</f>
        <v>39932</v>
      </c>
      <c r="F76" s="295">
        <f>data!T62</f>
        <v>0</v>
      </c>
      <c r="G76" s="295">
        <f>data!U62</f>
        <v>35571</v>
      </c>
      <c r="H76" s="295">
        <f>data!V62</f>
        <v>0</v>
      </c>
      <c r="I76" s="295">
        <f>data!W62</f>
        <v>0</v>
      </c>
    </row>
    <row r="77" spans="1:9" customFormat="1" ht="20.149999999999999" customHeight="1" x14ac:dyDescent="0.35">
      <c r="A77" s="294">
        <v>8</v>
      </c>
      <c r="B77" s="295" t="s">
        <v>264</v>
      </c>
      <c r="C77" s="295">
        <f>data!Q63</f>
        <v>0</v>
      </c>
      <c r="D77" s="295">
        <f>data!R63</f>
        <v>0</v>
      </c>
      <c r="E77" s="295">
        <f>data!S63</f>
        <v>0</v>
      </c>
      <c r="F77" s="295">
        <f>data!T63</f>
        <v>0</v>
      </c>
      <c r="G77" s="295">
        <f>data!U63</f>
        <v>0</v>
      </c>
      <c r="H77" s="295">
        <f>data!V63</f>
        <v>0</v>
      </c>
      <c r="I77" s="295">
        <f>data!W63</f>
        <v>0</v>
      </c>
    </row>
    <row r="78" spans="1:9" customFormat="1" ht="20.149999999999999" customHeight="1" x14ac:dyDescent="0.35">
      <c r="A78" s="294">
        <v>9</v>
      </c>
      <c r="B78" s="295" t="s">
        <v>265</v>
      </c>
      <c r="C78" s="295">
        <f>data!Q64</f>
        <v>0</v>
      </c>
      <c r="D78" s="295">
        <f>data!R64</f>
        <v>0</v>
      </c>
      <c r="E78" s="295">
        <f>data!S64</f>
        <v>0</v>
      </c>
      <c r="F78" s="295">
        <f>data!T64</f>
        <v>0</v>
      </c>
      <c r="G78" s="295">
        <f>data!U64</f>
        <v>0</v>
      </c>
      <c r="H78" s="295">
        <f>data!V64</f>
        <v>0</v>
      </c>
      <c r="I78" s="295">
        <f>data!W64</f>
        <v>0</v>
      </c>
    </row>
    <row r="79" spans="1:9" customFormat="1" ht="20.149999999999999" customHeight="1" x14ac:dyDescent="0.35">
      <c r="A79" s="294">
        <v>10</v>
      </c>
      <c r="B79" s="295" t="s">
        <v>523</v>
      </c>
      <c r="C79" s="295">
        <f>data!Q65</f>
        <v>0</v>
      </c>
      <c r="D79" s="295">
        <f>data!R65</f>
        <v>0</v>
      </c>
      <c r="E79" s="295">
        <f>data!S65</f>
        <v>0</v>
      </c>
      <c r="F79" s="295">
        <f>data!T65</f>
        <v>0</v>
      </c>
      <c r="G79" s="295">
        <f>data!U65</f>
        <v>0</v>
      </c>
      <c r="H79" s="295">
        <f>data!V65</f>
        <v>0</v>
      </c>
      <c r="I79" s="295">
        <f>data!W65</f>
        <v>0</v>
      </c>
    </row>
    <row r="80" spans="1:9" customFormat="1" ht="20.149999999999999" customHeight="1" x14ac:dyDescent="0.35">
      <c r="A80" s="294">
        <v>11</v>
      </c>
      <c r="B80" s="295" t="s">
        <v>524</v>
      </c>
      <c r="C80" s="295">
        <f>data!Q66</f>
        <v>0</v>
      </c>
      <c r="D80" s="295">
        <f>data!R66</f>
        <v>0</v>
      </c>
      <c r="E80" s="295">
        <f>data!S66</f>
        <v>0</v>
      </c>
      <c r="F80" s="295">
        <f>data!T66</f>
        <v>0</v>
      </c>
      <c r="G80" s="295">
        <f>data!U66</f>
        <v>0</v>
      </c>
      <c r="H80" s="295">
        <f>data!V66</f>
        <v>0</v>
      </c>
      <c r="I80" s="295">
        <f>data!W66</f>
        <v>0</v>
      </c>
    </row>
    <row r="81" spans="1:9" customFormat="1" ht="20.149999999999999" customHeight="1" x14ac:dyDescent="0.35">
      <c r="A81" s="294">
        <v>12</v>
      </c>
      <c r="B81" s="295" t="s">
        <v>16</v>
      </c>
      <c r="C81" s="295">
        <f>data!Q67</f>
        <v>19446</v>
      </c>
      <c r="D81" s="295">
        <f>data!R67</f>
        <v>7296</v>
      </c>
      <c r="E81" s="295">
        <f>data!S67</f>
        <v>3379</v>
      </c>
      <c r="F81" s="295">
        <f>data!T67</f>
        <v>0</v>
      </c>
      <c r="G81" s="295">
        <f>data!U67</f>
        <v>6358</v>
      </c>
      <c r="H81" s="295">
        <f>data!V67</f>
        <v>0</v>
      </c>
      <c r="I81" s="295">
        <f>data!W67</f>
        <v>0</v>
      </c>
    </row>
    <row r="82" spans="1:9" customFormat="1" ht="20.149999999999999" customHeight="1" x14ac:dyDescent="0.35">
      <c r="A82" s="294">
        <v>13</v>
      </c>
      <c r="B82" s="295" t="s">
        <v>1008</v>
      </c>
      <c r="C82" s="295">
        <f>data!Q68</f>
        <v>0</v>
      </c>
      <c r="D82" s="295">
        <f>data!R68</f>
        <v>0</v>
      </c>
      <c r="E82" s="295">
        <f>data!S68</f>
        <v>0</v>
      </c>
      <c r="F82" s="295">
        <f>data!T68</f>
        <v>0</v>
      </c>
      <c r="G82" s="295">
        <f>data!U68</f>
        <v>0</v>
      </c>
      <c r="H82" s="295">
        <f>data!V68</f>
        <v>0</v>
      </c>
      <c r="I82" s="295">
        <f>data!W68</f>
        <v>0</v>
      </c>
    </row>
    <row r="83" spans="1:9" customFormat="1" ht="20.149999999999999" customHeight="1" x14ac:dyDescent="0.35">
      <c r="A83" s="294">
        <v>14</v>
      </c>
      <c r="B83" s="295" t="s">
        <v>1009</v>
      </c>
      <c r="C83" s="295">
        <f>data!Q69</f>
        <v>0</v>
      </c>
      <c r="D83" s="295">
        <f>data!R69</f>
        <v>0</v>
      </c>
      <c r="E83" s="295">
        <f>data!S69</f>
        <v>0</v>
      </c>
      <c r="F83" s="295">
        <f>data!T69</f>
        <v>0</v>
      </c>
      <c r="G83" s="295">
        <f>data!U69</f>
        <v>0</v>
      </c>
      <c r="H83" s="295">
        <f>data!V69</f>
        <v>0</v>
      </c>
      <c r="I83" s="295">
        <f>data!W69</f>
        <v>0</v>
      </c>
    </row>
    <row r="84" spans="1:9" customFormat="1" ht="20.149999999999999" customHeight="1" x14ac:dyDescent="0.35">
      <c r="A84" s="294">
        <v>15</v>
      </c>
      <c r="B84" s="295" t="s">
        <v>284</v>
      </c>
      <c r="C84" s="295">
        <f>-data!Q84</f>
        <v>0</v>
      </c>
      <c r="D84" s="295">
        <f>-data!R84</f>
        <v>0</v>
      </c>
      <c r="E84" s="295">
        <f>-data!S84</f>
        <v>0</v>
      </c>
      <c r="F84" s="295">
        <f>-data!T84</f>
        <v>0</v>
      </c>
      <c r="G84" s="295">
        <f>-data!U84</f>
        <v>0</v>
      </c>
      <c r="H84" s="295">
        <f>-data!V84</f>
        <v>0</v>
      </c>
      <c r="I84" s="295">
        <f>-data!W84</f>
        <v>0</v>
      </c>
    </row>
    <row r="85" spans="1:9" customFormat="1" ht="20.149999999999999" customHeight="1" x14ac:dyDescent="0.35">
      <c r="A85" s="294">
        <v>16</v>
      </c>
      <c r="B85" s="303" t="s">
        <v>1010</v>
      </c>
      <c r="C85" s="295">
        <f>data!Q85</f>
        <v>310580</v>
      </c>
      <c r="D85" s="295">
        <f>data!R85</f>
        <v>2793770</v>
      </c>
      <c r="E85" s="295">
        <f>data!S85</f>
        <v>171965</v>
      </c>
      <c r="F85" s="295">
        <f>data!T85</f>
        <v>0</v>
      </c>
      <c r="G85" s="295">
        <f>data!U85</f>
        <v>156532</v>
      </c>
      <c r="H85" s="295">
        <f>data!V85</f>
        <v>0</v>
      </c>
      <c r="I85" s="295">
        <f>data!W85</f>
        <v>0</v>
      </c>
    </row>
    <row r="86" spans="1:9" customFormat="1" ht="20.149999999999999" customHeight="1" x14ac:dyDescent="0.35">
      <c r="A86" s="294">
        <v>17</v>
      </c>
      <c r="B86" s="295" t="s">
        <v>286</v>
      </c>
      <c r="C86" s="305"/>
      <c r="D86" s="305"/>
      <c r="E86" s="305"/>
      <c r="F86" s="305"/>
      <c r="G86" s="305"/>
      <c r="H86" s="305"/>
      <c r="I86" s="305"/>
    </row>
    <row r="87" spans="1:9" customFormat="1" ht="20.149999999999999" customHeight="1" x14ac:dyDescent="0.35">
      <c r="A87" s="294">
        <v>18</v>
      </c>
      <c r="B87" s="295" t="s">
        <v>1011</v>
      </c>
      <c r="C87" s="303" t="e">
        <f>+data!M682</f>
        <v>#DIV/0!</v>
      </c>
      <c r="D87" s="303" t="e">
        <f>+data!M683</f>
        <v>#DIV/0!</v>
      </c>
      <c r="E87" s="303" t="e">
        <f>+data!M684</f>
        <v>#DIV/0!</v>
      </c>
      <c r="F87" s="303" t="e">
        <f>+data!M685</f>
        <v>#DIV/0!</v>
      </c>
      <c r="G87" s="303" t="e">
        <f>+data!M686</f>
        <v>#DIV/0!</v>
      </c>
      <c r="H87" s="303" t="e">
        <f>+data!M687</f>
        <v>#DIV/0!</v>
      </c>
      <c r="I87" s="303" t="e">
        <f>+data!M688</f>
        <v>#DIV/0!</v>
      </c>
    </row>
    <row r="88" spans="1:9" customFormat="1" ht="20.149999999999999" customHeight="1" x14ac:dyDescent="0.35">
      <c r="A88" s="294">
        <v>19</v>
      </c>
      <c r="B88" s="303" t="s">
        <v>1012</v>
      </c>
      <c r="C88" s="295">
        <f>data!Q87</f>
        <v>293981</v>
      </c>
      <c r="D88" s="295">
        <f>data!R87</f>
        <v>1079932</v>
      </c>
      <c r="E88" s="295">
        <f>data!S87</f>
        <v>3816788</v>
      </c>
      <c r="F88" s="295">
        <f>data!T87</f>
        <v>0</v>
      </c>
      <c r="G88" s="295">
        <f>data!U87</f>
        <v>88991</v>
      </c>
      <c r="H88" s="295">
        <f>data!V87</f>
        <v>0</v>
      </c>
      <c r="I88" s="295">
        <f>data!W87</f>
        <v>0</v>
      </c>
    </row>
    <row r="89" spans="1:9" customFormat="1" ht="20.149999999999999" customHeight="1" x14ac:dyDescent="0.35">
      <c r="A89" s="294">
        <v>20</v>
      </c>
      <c r="B89" s="303" t="s">
        <v>1013</v>
      </c>
      <c r="C89" s="295">
        <f>data!Q88</f>
        <v>1105896</v>
      </c>
      <c r="D89" s="295">
        <f>data!R88</f>
        <v>3559419</v>
      </c>
      <c r="E89" s="295">
        <f>data!S88</f>
        <v>1689321</v>
      </c>
      <c r="F89" s="295">
        <f>data!T88</f>
        <v>0</v>
      </c>
      <c r="G89" s="295">
        <f>data!U88</f>
        <v>171935</v>
      </c>
      <c r="H89" s="295">
        <f>data!V88</f>
        <v>0</v>
      </c>
      <c r="I89" s="295">
        <f>data!W88</f>
        <v>0</v>
      </c>
    </row>
    <row r="90" spans="1:9" customFormat="1" ht="20.149999999999999" customHeight="1" x14ac:dyDescent="0.35">
      <c r="A90" s="294">
        <v>21</v>
      </c>
      <c r="B90" s="303" t="s">
        <v>1014</v>
      </c>
      <c r="C90" s="295">
        <f>data!Q89</f>
        <v>1399877</v>
      </c>
      <c r="D90" s="295">
        <f>data!R89</f>
        <v>4639351</v>
      </c>
      <c r="E90" s="295">
        <f>data!S89</f>
        <v>5506109</v>
      </c>
      <c r="F90" s="295">
        <f>data!T89</f>
        <v>0</v>
      </c>
      <c r="G90" s="295">
        <f>data!U89</f>
        <v>260926</v>
      </c>
      <c r="H90" s="295">
        <f>data!V89</f>
        <v>0</v>
      </c>
      <c r="I90" s="295">
        <f>data!W89</f>
        <v>0</v>
      </c>
    </row>
    <row r="91" spans="1:9" customFormat="1" ht="20.149999999999999" customHeight="1" x14ac:dyDescent="0.35">
      <c r="A91" s="294" t="s">
        <v>1015</v>
      </c>
      <c r="B91" s="295"/>
      <c r="C91" s="305"/>
      <c r="D91" s="305"/>
      <c r="E91" s="305"/>
      <c r="F91" s="305"/>
      <c r="G91" s="305"/>
      <c r="H91" s="305"/>
      <c r="I91" s="305"/>
    </row>
    <row r="92" spans="1:9" customFormat="1" ht="20.149999999999999" customHeight="1" x14ac:dyDescent="0.35">
      <c r="A92" s="294">
        <v>22</v>
      </c>
      <c r="B92" s="295" t="s">
        <v>1016</v>
      </c>
      <c r="C92" s="295">
        <f>data!Q90</f>
        <v>1410</v>
      </c>
      <c r="D92" s="295">
        <f>data!R90</f>
        <v>529</v>
      </c>
      <c r="E92" s="295">
        <f>data!S90</f>
        <v>245</v>
      </c>
      <c r="F92" s="295">
        <f>data!T90</f>
        <v>0</v>
      </c>
      <c r="G92" s="295">
        <f>data!U90</f>
        <v>461</v>
      </c>
      <c r="H92" s="295">
        <f>data!V90</f>
        <v>0</v>
      </c>
      <c r="I92" s="295">
        <f>data!W90</f>
        <v>0</v>
      </c>
    </row>
    <row r="93" spans="1:9" customFormat="1" ht="20.149999999999999" customHeight="1" x14ac:dyDescent="0.35">
      <c r="A93" s="294">
        <v>23</v>
      </c>
      <c r="B93" s="295" t="s">
        <v>1017</v>
      </c>
      <c r="C93" s="295">
        <f>data!Q91</f>
        <v>0</v>
      </c>
      <c r="D93" s="295">
        <f>data!R91</f>
        <v>0</v>
      </c>
      <c r="E93" s="295">
        <f>data!S91</f>
        <v>0</v>
      </c>
      <c r="F93" s="295">
        <f>data!T91</f>
        <v>0</v>
      </c>
      <c r="G93" s="295">
        <f>data!U91</f>
        <v>0</v>
      </c>
      <c r="H93" s="295">
        <f>data!V91</f>
        <v>0</v>
      </c>
      <c r="I93" s="295">
        <f>data!W91</f>
        <v>0</v>
      </c>
    </row>
    <row r="94" spans="1:9" customFormat="1" ht="20.149999999999999" customHeight="1" x14ac:dyDescent="0.35">
      <c r="A94" s="294">
        <v>24</v>
      </c>
      <c r="B94" s="295" t="s">
        <v>1018</v>
      </c>
      <c r="C94" s="295">
        <f>data!Q92</f>
        <v>0</v>
      </c>
      <c r="D94" s="295">
        <f>data!R92</f>
        <v>0</v>
      </c>
      <c r="E94" s="295">
        <f>data!S92</f>
        <v>0</v>
      </c>
      <c r="F94" s="295">
        <f>data!T92</f>
        <v>0</v>
      </c>
      <c r="G94" s="295">
        <f>data!U92</f>
        <v>0</v>
      </c>
      <c r="H94" s="295">
        <f>data!V92</f>
        <v>0</v>
      </c>
      <c r="I94" s="295">
        <f>data!W92</f>
        <v>0</v>
      </c>
    </row>
    <row r="95" spans="1:9" customFormat="1" ht="20.149999999999999" customHeight="1" x14ac:dyDescent="0.35">
      <c r="A95" s="294">
        <v>25</v>
      </c>
      <c r="B95" s="295" t="s">
        <v>1019</v>
      </c>
      <c r="C95" s="295">
        <f>data!Q93</f>
        <v>0</v>
      </c>
      <c r="D95" s="295">
        <f>data!R93</f>
        <v>0</v>
      </c>
      <c r="E95" s="295">
        <f>data!S93</f>
        <v>0</v>
      </c>
      <c r="F95" s="295">
        <f>data!T93</f>
        <v>0</v>
      </c>
      <c r="G95" s="295">
        <f>data!U93</f>
        <v>0</v>
      </c>
      <c r="H95" s="295">
        <f>data!V93</f>
        <v>0</v>
      </c>
      <c r="I95" s="295">
        <f>data!W93</f>
        <v>0</v>
      </c>
    </row>
    <row r="96" spans="1:9" customFormat="1" ht="20.149999999999999" customHeight="1" x14ac:dyDescent="0.35">
      <c r="A96" s="294">
        <v>26</v>
      </c>
      <c r="B96" s="295" t="s">
        <v>294</v>
      </c>
      <c r="C96" s="302">
        <f>data!Q94</f>
        <v>2.09</v>
      </c>
      <c r="D96" s="302">
        <f>data!R94</f>
        <v>5.13</v>
      </c>
      <c r="E96" s="302">
        <f>data!S94</f>
        <v>0</v>
      </c>
      <c r="F96" s="302">
        <f>data!T94</f>
        <v>0</v>
      </c>
      <c r="G96" s="302">
        <f>data!U94</f>
        <v>0</v>
      </c>
      <c r="H96" s="302">
        <f>data!V94</f>
        <v>0</v>
      </c>
      <c r="I96" s="302">
        <f>data!W94</f>
        <v>0</v>
      </c>
    </row>
    <row r="97" spans="1:9" customFormat="1" ht="20.149999999999999" customHeight="1" x14ac:dyDescent="0.35">
      <c r="A97" s="288" t="s">
        <v>1001</v>
      </c>
      <c r="B97" s="289"/>
      <c r="C97" s="289"/>
      <c r="D97" s="289"/>
      <c r="E97" s="289"/>
      <c r="F97" s="289"/>
      <c r="G97" s="289"/>
      <c r="H97" s="289"/>
      <c r="I97" s="288"/>
    </row>
    <row r="98" spans="1:9" customFormat="1" ht="20.149999999999999" customHeight="1" x14ac:dyDescent="0.35">
      <c r="D98" s="290"/>
      <c r="I98" s="291" t="s">
        <v>1028</v>
      </c>
    </row>
    <row r="99" spans="1:9" customFormat="1" ht="20.149999999999999" customHeight="1" x14ac:dyDescent="0.35">
      <c r="A99" s="290"/>
    </row>
    <row r="100" spans="1:9" customFormat="1" ht="20.149999999999999" customHeight="1" x14ac:dyDescent="0.35">
      <c r="A100" s="292" t="str">
        <f>"Hospital: "&amp;data!C98</f>
        <v>Hospital: Shriners Hospitals for Children - Spokane</v>
      </c>
      <c r="G100" s="293"/>
      <c r="H100" s="292" t="str">
        <f>"FYE: "&amp;data!C96</f>
        <v>FYE: 12/31/2023</v>
      </c>
    </row>
    <row r="101" spans="1:9" customFormat="1" ht="20.149999999999999" customHeight="1" x14ac:dyDescent="0.35">
      <c r="A101" s="294">
        <v>1</v>
      </c>
      <c r="B101" s="295" t="s">
        <v>236</v>
      </c>
      <c r="C101" s="297" t="s">
        <v>57</v>
      </c>
      <c r="D101" s="297" t="s">
        <v>58</v>
      </c>
      <c r="E101" s="297" t="s">
        <v>59</v>
      </c>
      <c r="F101" s="297" t="s">
        <v>60</v>
      </c>
      <c r="G101" s="297" t="s">
        <v>61</v>
      </c>
      <c r="H101" s="297" t="s">
        <v>62</v>
      </c>
      <c r="I101" s="297" t="s">
        <v>63</v>
      </c>
    </row>
    <row r="102" spans="1:9" customFormat="1" ht="20.149999999999999" customHeight="1" x14ac:dyDescent="0.35">
      <c r="A102" s="298">
        <v>2</v>
      </c>
      <c r="B102" s="299" t="s">
        <v>1003</v>
      </c>
      <c r="C102" s="301" t="s">
        <v>1029</v>
      </c>
      <c r="D102" s="301" t="s">
        <v>1030</v>
      </c>
      <c r="E102" s="301" t="s">
        <v>1030</v>
      </c>
      <c r="F102" s="301" t="s">
        <v>141</v>
      </c>
      <c r="G102" s="301"/>
      <c r="H102" s="301" t="s">
        <v>143</v>
      </c>
      <c r="I102" s="301"/>
    </row>
    <row r="103" spans="1:9" customFormat="1" ht="20.149999999999999" customHeight="1" x14ac:dyDescent="0.35">
      <c r="A103" s="298"/>
      <c r="B103" s="299"/>
      <c r="C103" s="301" t="s">
        <v>202</v>
      </c>
      <c r="D103" s="301" t="s">
        <v>203</v>
      </c>
      <c r="E103" s="301" t="s">
        <v>204</v>
      </c>
      <c r="F103" s="301" t="s">
        <v>205</v>
      </c>
      <c r="G103" s="301" t="s">
        <v>142</v>
      </c>
      <c r="H103" s="301" t="s">
        <v>199</v>
      </c>
      <c r="I103" s="301" t="s">
        <v>144</v>
      </c>
    </row>
    <row r="104" spans="1:9" customFormat="1" ht="20.149999999999999" customHeight="1" x14ac:dyDescent="0.35">
      <c r="A104" s="294">
        <v>3</v>
      </c>
      <c r="B104" s="295" t="s">
        <v>1007</v>
      </c>
      <c r="C104" s="296" t="s">
        <v>251</v>
      </c>
      <c r="D104" s="297" t="s">
        <v>1031</v>
      </c>
      <c r="E104" s="297" t="s">
        <v>1031</v>
      </c>
      <c r="F104" s="297" t="s">
        <v>1031</v>
      </c>
      <c r="G104" s="307"/>
      <c r="H104" s="297" t="s">
        <v>253</v>
      </c>
      <c r="I104" s="297" t="s">
        <v>254</v>
      </c>
    </row>
    <row r="105" spans="1:9" customFormat="1" ht="20.149999999999999" customHeight="1" x14ac:dyDescent="0.35">
      <c r="A105" s="294">
        <v>4</v>
      </c>
      <c r="B105" s="295" t="s">
        <v>261</v>
      </c>
      <c r="C105" s="295">
        <f>data!X59</f>
        <v>0</v>
      </c>
      <c r="D105" s="295">
        <f>data!Y59</f>
        <v>0</v>
      </c>
      <c r="E105" s="295">
        <f>data!Z59</f>
        <v>0</v>
      </c>
      <c r="F105" s="295">
        <f>data!AA59</f>
        <v>0</v>
      </c>
      <c r="G105" s="307"/>
      <c r="H105" s="295">
        <f>data!AC59</f>
        <v>0</v>
      </c>
      <c r="I105" s="295">
        <f>data!AD59</f>
        <v>0</v>
      </c>
    </row>
    <row r="106" spans="1:9" customFormat="1" ht="20.149999999999999" customHeight="1" x14ac:dyDescent="0.35">
      <c r="A106" s="294">
        <v>5</v>
      </c>
      <c r="B106" s="295" t="s">
        <v>262</v>
      </c>
      <c r="C106" s="302">
        <f>data!X60</f>
        <v>0</v>
      </c>
      <c r="D106" s="302">
        <f>data!Y60</f>
        <v>5.16</v>
      </c>
      <c r="E106" s="302">
        <f>data!Z60</f>
        <v>0</v>
      </c>
      <c r="F106" s="302">
        <f>data!AA60</f>
        <v>0</v>
      </c>
      <c r="G106" s="302">
        <f>data!AB60</f>
        <v>1.81</v>
      </c>
      <c r="H106" s="302">
        <f>data!AC60</f>
        <v>4.2</v>
      </c>
      <c r="I106" s="302">
        <f>data!AD60</f>
        <v>0</v>
      </c>
    </row>
    <row r="107" spans="1:9" customFormat="1" ht="20.149999999999999" customHeight="1" x14ac:dyDescent="0.35">
      <c r="A107" s="294">
        <v>6</v>
      </c>
      <c r="B107" s="295" t="s">
        <v>263</v>
      </c>
      <c r="C107" s="295">
        <f>data!X61</f>
        <v>0</v>
      </c>
      <c r="D107" s="295">
        <f>data!Y61</f>
        <v>417336</v>
      </c>
      <c r="E107" s="295">
        <f>data!Z61</f>
        <v>0</v>
      </c>
      <c r="F107" s="295">
        <f>data!AA61</f>
        <v>0</v>
      </c>
      <c r="G107" s="295">
        <f>data!AB61</f>
        <v>291757</v>
      </c>
      <c r="H107" s="295">
        <f>data!AC61</f>
        <v>386099</v>
      </c>
      <c r="I107" s="295">
        <f>data!AD61</f>
        <v>0</v>
      </c>
    </row>
    <row r="108" spans="1:9" customFormat="1" ht="20.149999999999999" customHeight="1" x14ac:dyDescent="0.35">
      <c r="A108" s="294">
        <v>7</v>
      </c>
      <c r="B108" s="295" t="s">
        <v>11</v>
      </c>
      <c r="C108" s="295">
        <f>data!X62</f>
        <v>0</v>
      </c>
      <c r="D108" s="295">
        <f>data!Y62</f>
        <v>129535</v>
      </c>
      <c r="E108" s="295">
        <f>data!Z62</f>
        <v>0</v>
      </c>
      <c r="F108" s="295">
        <f>data!AA62</f>
        <v>0</v>
      </c>
      <c r="G108" s="295">
        <f>data!AB62</f>
        <v>90557</v>
      </c>
      <c r="H108" s="295">
        <f>data!AC62</f>
        <v>119840</v>
      </c>
      <c r="I108" s="295">
        <f>data!AD62</f>
        <v>0</v>
      </c>
    </row>
    <row r="109" spans="1:9" customFormat="1" ht="20.149999999999999" customHeight="1" x14ac:dyDescent="0.35">
      <c r="A109" s="294">
        <v>8</v>
      </c>
      <c r="B109" s="295" t="s">
        <v>264</v>
      </c>
      <c r="C109" s="295">
        <f>data!X63</f>
        <v>0</v>
      </c>
      <c r="D109" s="295">
        <f>data!Y63</f>
        <v>0</v>
      </c>
      <c r="E109" s="295">
        <f>data!Z63</f>
        <v>0</v>
      </c>
      <c r="F109" s="295">
        <f>data!AA63</f>
        <v>0</v>
      </c>
      <c r="G109" s="295">
        <f>data!AB63</f>
        <v>0</v>
      </c>
      <c r="H109" s="295">
        <f>data!AC63</f>
        <v>0</v>
      </c>
      <c r="I109" s="295">
        <f>data!AD63</f>
        <v>0</v>
      </c>
    </row>
    <row r="110" spans="1:9" customFormat="1" ht="20.149999999999999" customHeight="1" x14ac:dyDescent="0.35">
      <c r="A110" s="294">
        <v>9</v>
      </c>
      <c r="B110" s="295" t="s">
        <v>265</v>
      </c>
      <c r="C110" s="295">
        <f>data!X64</f>
        <v>0</v>
      </c>
      <c r="D110" s="295">
        <f>data!Y64</f>
        <v>0</v>
      </c>
      <c r="E110" s="295">
        <f>data!Z64</f>
        <v>0</v>
      </c>
      <c r="F110" s="295">
        <f>data!AA64</f>
        <v>0</v>
      </c>
      <c r="G110" s="295">
        <f>data!AB64</f>
        <v>0</v>
      </c>
      <c r="H110" s="295">
        <f>data!AC64</f>
        <v>0</v>
      </c>
      <c r="I110" s="295">
        <f>data!AD64</f>
        <v>0</v>
      </c>
    </row>
    <row r="111" spans="1:9" customFormat="1" ht="20.149999999999999" customHeight="1" x14ac:dyDescent="0.35">
      <c r="A111" s="294">
        <v>10</v>
      </c>
      <c r="B111" s="295" t="s">
        <v>523</v>
      </c>
      <c r="C111" s="295">
        <f>data!X65</f>
        <v>0</v>
      </c>
      <c r="D111" s="295">
        <f>data!Y65</f>
        <v>0</v>
      </c>
      <c r="E111" s="295">
        <f>data!Z65</f>
        <v>0</v>
      </c>
      <c r="F111" s="295">
        <f>data!AA65</f>
        <v>0</v>
      </c>
      <c r="G111" s="295">
        <f>data!AB65</f>
        <v>0</v>
      </c>
      <c r="H111" s="295">
        <f>data!AC65</f>
        <v>0</v>
      </c>
      <c r="I111" s="295">
        <f>data!AD65</f>
        <v>0</v>
      </c>
    </row>
    <row r="112" spans="1:9" customFormat="1" ht="20.149999999999999" customHeight="1" x14ac:dyDescent="0.35">
      <c r="A112" s="294">
        <v>11</v>
      </c>
      <c r="B112" s="295" t="s">
        <v>524</v>
      </c>
      <c r="C112" s="295">
        <f>data!X66</f>
        <v>0</v>
      </c>
      <c r="D112" s="295">
        <f>data!Y66</f>
        <v>0</v>
      </c>
      <c r="E112" s="295">
        <f>data!Z66</f>
        <v>0</v>
      </c>
      <c r="F112" s="295">
        <f>data!AA66</f>
        <v>0</v>
      </c>
      <c r="G112" s="295">
        <f>data!AB66</f>
        <v>0</v>
      </c>
      <c r="H112" s="295">
        <f>data!AC66</f>
        <v>0</v>
      </c>
      <c r="I112" s="295">
        <f>data!AD66</f>
        <v>0</v>
      </c>
    </row>
    <row r="113" spans="1:9" customFormat="1" ht="20.149999999999999" customHeight="1" x14ac:dyDescent="0.35">
      <c r="A113" s="294">
        <v>12</v>
      </c>
      <c r="B113" s="295" t="s">
        <v>16</v>
      </c>
      <c r="C113" s="295">
        <f>data!X67</f>
        <v>0</v>
      </c>
      <c r="D113" s="295">
        <f>data!Y67</f>
        <v>42201</v>
      </c>
      <c r="E113" s="295">
        <f>data!Z67</f>
        <v>0</v>
      </c>
      <c r="F113" s="295">
        <f>data!AA67</f>
        <v>0</v>
      </c>
      <c r="G113" s="295">
        <f>data!AB67</f>
        <v>4137</v>
      </c>
      <c r="H113" s="295">
        <f>data!AC67</f>
        <v>1420</v>
      </c>
      <c r="I113" s="295">
        <f>data!AD67</f>
        <v>0</v>
      </c>
    </row>
    <row r="114" spans="1:9" customFormat="1" ht="20.149999999999999" customHeight="1" x14ac:dyDescent="0.35">
      <c r="A114" s="294">
        <v>13</v>
      </c>
      <c r="B114" s="295" t="s">
        <v>1008</v>
      </c>
      <c r="C114" s="295">
        <f>data!X68</f>
        <v>0</v>
      </c>
      <c r="D114" s="295">
        <f>data!Y68</f>
        <v>0</v>
      </c>
      <c r="E114" s="295">
        <f>data!Z68</f>
        <v>0</v>
      </c>
      <c r="F114" s="295">
        <f>data!AA68</f>
        <v>0</v>
      </c>
      <c r="G114" s="295">
        <f>data!AB68</f>
        <v>0</v>
      </c>
      <c r="H114" s="295">
        <f>data!AC68</f>
        <v>0</v>
      </c>
      <c r="I114" s="295">
        <f>data!AD68</f>
        <v>0</v>
      </c>
    </row>
    <row r="115" spans="1:9" customFormat="1" ht="20.149999999999999" customHeight="1" x14ac:dyDescent="0.35">
      <c r="A115" s="294">
        <v>14</v>
      </c>
      <c r="B115" s="295" t="s">
        <v>1009</v>
      </c>
      <c r="C115" s="295">
        <f>data!X69</f>
        <v>0</v>
      </c>
      <c r="D115" s="295">
        <f>data!Y69</f>
        <v>0</v>
      </c>
      <c r="E115" s="295">
        <f>data!Z69</f>
        <v>0</v>
      </c>
      <c r="F115" s="295">
        <f>data!AA69</f>
        <v>0</v>
      </c>
      <c r="G115" s="295">
        <f>data!AB69</f>
        <v>0</v>
      </c>
      <c r="H115" s="295">
        <f>data!AC69</f>
        <v>0</v>
      </c>
      <c r="I115" s="295">
        <f>data!AD69</f>
        <v>0</v>
      </c>
    </row>
    <row r="116" spans="1:9" customFormat="1" ht="20.149999999999999" customHeight="1" x14ac:dyDescent="0.35">
      <c r="A116" s="294">
        <v>15</v>
      </c>
      <c r="B116" s="295" t="s">
        <v>284</v>
      </c>
      <c r="C116" s="295">
        <f>-data!X84</f>
        <v>0</v>
      </c>
      <c r="D116" s="295">
        <f>-data!Y84</f>
        <v>0</v>
      </c>
      <c r="E116" s="295">
        <f>-data!Z84</f>
        <v>0</v>
      </c>
      <c r="F116" s="295">
        <f>-data!AA84</f>
        <v>0</v>
      </c>
      <c r="G116" s="295">
        <f>-data!AB84</f>
        <v>0</v>
      </c>
      <c r="H116" s="295">
        <f>-data!AC84</f>
        <v>0</v>
      </c>
      <c r="I116" s="295">
        <f>-data!AD84</f>
        <v>0</v>
      </c>
    </row>
    <row r="117" spans="1:9" customFormat="1" ht="20.149999999999999" customHeight="1" x14ac:dyDescent="0.35">
      <c r="A117" s="294">
        <v>16</v>
      </c>
      <c r="B117" s="303" t="s">
        <v>1010</v>
      </c>
      <c r="C117" s="295">
        <f>data!X85</f>
        <v>0</v>
      </c>
      <c r="D117" s="295">
        <f>data!Y85</f>
        <v>589072</v>
      </c>
      <c r="E117" s="295">
        <f>data!Z85</f>
        <v>0</v>
      </c>
      <c r="F117" s="295">
        <f>data!AA85</f>
        <v>0</v>
      </c>
      <c r="G117" s="295">
        <f>data!AB85</f>
        <v>386451</v>
      </c>
      <c r="H117" s="295">
        <f>data!AC85</f>
        <v>507359</v>
      </c>
      <c r="I117" s="295">
        <f>data!AD85</f>
        <v>0</v>
      </c>
    </row>
    <row r="118" spans="1:9" customFormat="1" ht="20.149999999999999" customHeight="1" x14ac:dyDescent="0.35">
      <c r="A118" s="294">
        <v>17</v>
      </c>
      <c r="B118" s="295" t="s">
        <v>286</v>
      </c>
      <c r="C118" s="305"/>
      <c r="D118" s="305"/>
      <c r="E118" s="305"/>
      <c r="F118" s="305"/>
      <c r="G118" s="305"/>
      <c r="H118" s="305"/>
      <c r="I118" s="305"/>
    </row>
    <row r="119" spans="1:9" customFormat="1" ht="20.149999999999999" customHeight="1" x14ac:dyDescent="0.35">
      <c r="A119" s="294">
        <v>18</v>
      </c>
      <c r="B119" s="295" t="s">
        <v>1011</v>
      </c>
      <c r="C119" s="303" t="e">
        <f>+data!M689</f>
        <v>#DIV/0!</v>
      </c>
      <c r="D119" s="303" t="e">
        <f>+data!M690</f>
        <v>#DIV/0!</v>
      </c>
      <c r="E119" s="303" t="e">
        <f>+data!M691</f>
        <v>#DIV/0!</v>
      </c>
      <c r="F119" s="303" t="e">
        <f>+data!M692</f>
        <v>#DIV/0!</v>
      </c>
      <c r="G119" s="303" t="e">
        <f>+data!M693</f>
        <v>#DIV/0!</v>
      </c>
      <c r="H119" s="303" t="e">
        <f>+data!M694</f>
        <v>#DIV/0!</v>
      </c>
      <c r="I119" s="303" t="e">
        <f>+data!M695</f>
        <v>#DIV/0!</v>
      </c>
    </row>
    <row r="120" spans="1:9" customFormat="1" ht="20.149999999999999" customHeight="1" x14ac:dyDescent="0.35">
      <c r="A120" s="294">
        <v>19</v>
      </c>
      <c r="B120" s="303" t="s">
        <v>1012</v>
      </c>
      <c r="C120" s="295">
        <f>data!X87</f>
        <v>0</v>
      </c>
      <c r="D120" s="295">
        <f>data!Y87</f>
        <v>125016</v>
      </c>
      <c r="E120" s="295">
        <f>data!Z87</f>
        <v>0</v>
      </c>
      <c r="F120" s="295">
        <f>data!AA87</f>
        <v>0</v>
      </c>
      <c r="G120" s="295">
        <f>data!AB87</f>
        <v>1114358</v>
      </c>
      <c r="H120" s="295">
        <f>data!AC87</f>
        <v>273845</v>
      </c>
      <c r="I120" s="295">
        <f>data!AD87</f>
        <v>0</v>
      </c>
    </row>
    <row r="121" spans="1:9" customFormat="1" ht="20.149999999999999" customHeight="1" x14ac:dyDescent="0.35">
      <c r="A121" s="294">
        <v>20</v>
      </c>
      <c r="B121" s="303" t="s">
        <v>1013</v>
      </c>
      <c r="C121" s="295">
        <f>data!X88</f>
        <v>0</v>
      </c>
      <c r="D121" s="295">
        <f>data!Y88</f>
        <v>3827705</v>
      </c>
      <c r="E121" s="295">
        <f>data!Z88</f>
        <v>0</v>
      </c>
      <c r="F121" s="295">
        <f>data!AA88</f>
        <v>0</v>
      </c>
      <c r="G121" s="295">
        <f>data!AB88</f>
        <v>1345591</v>
      </c>
      <c r="H121" s="295">
        <f>data!AC88</f>
        <v>44470</v>
      </c>
      <c r="I121" s="295">
        <f>data!AD88</f>
        <v>0</v>
      </c>
    </row>
    <row r="122" spans="1:9" customFormat="1" ht="20.149999999999999" customHeight="1" x14ac:dyDescent="0.35">
      <c r="A122" s="294">
        <v>21</v>
      </c>
      <c r="B122" s="303" t="s">
        <v>1014</v>
      </c>
      <c r="C122" s="295">
        <f>data!X89</f>
        <v>0</v>
      </c>
      <c r="D122" s="295">
        <f>data!Y89</f>
        <v>3952721</v>
      </c>
      <c r="E122" s="295">
        <f>data!Z89</f>
        <v>0</v>
      </c>
      <c r="F122" s="295">
        <f>data!AA89</f>
        <v>0</v>
      </c>
      <c r="G122" s="295">
        <f>data!AB89</f>
        <v>2459949</v>
      </c>
      <c r="H122" s="295">
        <f>data!AC89</f>
        <v>318315</v>
      </c>
      <c r="I122" s="295">
        <f>data!AD89</f>
        <v>0</v>
      </c>
    </row>
    <row r="123" spans="1:9" customFormat="1" ht="20.149999999999999" customHeight="1" x14ac:dyDescent="0.35">
      <c r="A123" s="294" t="s">
        <v>1015</v>
      </c>
      <c r="B123" s="295"/>
      <c r="C123" s="305"/>
      <c r="D123" s="305"/>
      <c r="E123" s="305"/>
      <c r="F123" s="305"/>
      <c r="G123" s="305"/>
      <c r="H123" s="305"/>
      <c r="I123" s="305"/>
    </row>
    <row r="124" spans="1:9" customFormat="1" ht="20.149999999999999" customHeight="1" x14ac:dyDescent="0.35">
      <c r="A124" s="294">
        <v>22</v>
      </c>
      <c r="B124" s="295" t="s">
        <v>1016</v>
      </c>
      <c r="C124" s="295">
        <f>data!X90</f>
        <v>0</v>
      </c>
      <c r="D124" s="295">
        <f>data!Y90</f>
        <v>3060</v>
      </c>
      <c r="E124" s="295">
        <f>data!Z90</f>
        <v>0</v>
      </c>
      <c r="F124" s="295">
        <f>data!AA90</f>
        <v>0</v>
      </c>
      <c r="G124" s="295">
        <f>data!AB90</f>
        <v>300</v>
      </c>
      <c r="H124" s="295">
        <f>data!AC90</f>
        <v>103</v>
      </c>
      <c r="I124" s="295">
        <f>data!AD90</f>
        <v>0</v>
      </c>
    </row>
    <row r="125" spans="1:9" customFormat="1" ht="20.149999999999999" customHeight="1" x14ac:dyDescent="0.35">
      <c r="A125" s="294">
        <v>23</v>
      </c>
      <c r="B125" s="295" t="s">
        <v>1017</v>
      </c>
      <c r="C125" s="295">
        <f>data!X91</f>
        <v>0</v>
      </c>
      <c r="D125" s="295">
        <f>data!Y91</f>
        <v>0</v>
      </c>
      <c r="E125" s="295">
        <f>data!Z91</f>
        <v>0</v>
      </c>
      <c r="F125" s="295">
        <f>data!AA91</f>
        <v>0</v>
      </c>
      <c r="G125" s="295">
        <f>data!AB91</f>
        <v>0</v>
      </c>
      <c r="H125" s="295">
        <f>data!AC91</f>
        <v>0</v>
      </c>
      <c r="I125" s="295">
        <f>data!AD91</f>
        <v>0</v>
      </c>
    </row>
    <row r="126" spans="1:9" customFormat="1" ht="20.149999999999999" customHeight="1" x14ac:dyDescent="0.35">
      <c r="A126" s="294">
        <v>24</v>
      </c>
      <c r="B126" s="295" t="s">
        <v>1018</v>
      </c>
      <c r="C126" s="295">
        <f>data!X92</f>
        <v>0</v>
      </c>
      <c r="D126" s="295">
        <f>data!Y92</f>
        <v>0</v>
      </c>
      <c r="E126" s="295">
        <f>data!Z92</f>
        <v>0</v>
      </c>
      <c r="F126" s="295">
        <f>data!AA92</f>
        <v>0</v>
      </c>
      <c r="G126" s="295">
        <f>data!AB92</f>
        <v>0</v>
      </c>
      <c r="H126" s="295">
        <f>data!AC92</f>
        <v>0</v>
      </c>
      <c r="I126" s="295">
        <f>data!AD92</f>
        <v>0</v>
      </c>
    </row>
    <row r="127" spans="1:9" customFormat="1" ht="20.149999999999999" customHeight="1" x14ac:dyDescent="0.35">
      <c r="A127" s="294">
        <v>25</v>
      </c>
      <c r="B127" s="295" t="s">
        <v>1019</v>
      </c>
      <c r="C127" s="295">
        <f>data!X93</f>
        <v>0</v>
      </c>
      <c r="D127" s="295">
        <f>data!Y93</f>
        <v>1299</v>
      </c>
      <c r="E127" s="295">
        <f>data!Z93</f>
        <v>0</v>
      </c>
      <c r="F127" s="295">
        <f>data!AA93</f>
        <v>0</v>
      </c>
      <c r="G127" s="295">
        <f>data!AB93</f>
        <v>0</v>
      </c>
      <c r="H127" s="295">
        <f>data!AC93</f>
        <v>0</v>
      </c>
      <c r="I127" s="295">
        <f>data!AD93</f>
        <v>0</v>
      </c>
    </row>
    <row r="128" spans="1:9" customFormat="1" ht="20.149999999999999" customHeight="1" x14ac:dyDescent="0.35">
      <c r="A128" s="294">
        <v>26</v>
      </c>
      <c r="B128" s="295" t="s">
        <v>294</v>
      </c>
      <c r="C128" s="302">
        <f>data!X94</f>
        <v>0</v>
      </c>
      <c r="D128" s="302">
        <f>data!Y94</f>
        <v>0</v>
      </c>
      <c r="E128" s="302">
        <f>data!Z94</f>
        <v>0</v>
      </c>
      <c r="F128" s="302">
        <f>data!AA94</f>
        <v>0</v>
      </c>
      <c r="G128" s="302">
        <f>data!AB94</f>
        <v>0</v>
      </c>
      <c r="H128" s="302">
        <f>data!AC94</f>
        <v>0</v>
      </c>
      <c r="I128" s="302">
        <f>data!AD94</f>
        <v>0</v>
      </c>
    </row>
    <row r="129" spans="1:14" customFormat="1" ht="20.149999999999999" customHeight="1" x14ac:dyDescent="0.35">
      <c r="A129" s="288" t="s">
        <v>1001</v>
      </c>
      <c r="B129" s="289"/>
      <c r="C129" s="289"/>
      <c r="D129" s="289"/>
      <c r="E129" s="289"/>
      <c r="F129" s="289"/>
      <c r="G129" s="289"/>
      <c r="H129" s="289"/>
      <c r="I129" s="288"/>
    </row>
    <row r="130" spans="1:14" customFormat="1" ht="20.149999999999999" customHeight="1" x14ac:dyDescent="0.35">
      <c r="D130" s="290"/>
      <c r="I130" s="291" t="s">
        <v>1032</v>
      </c>
    </row>
    <row r="131" spans="1:14" customFormat="1" ht="20.149999999999999" customHeight="1" x14ac:dyDescent="0.35">
      <c r="A131" s="290"/>
    </row>
    <row r="132" spans="1:14" customFormat="1" ht="20.149999999999999" customHeight="1" x14ac:dyDescent="0.35">
      <c r="A132" s="292" t="str">
        <f>"Hospital: "&amp;data!C98</f>
        <v>Hospital: Shriners Hospitals for Children - Spokane</v>
      </c>
      <c r="G132" s="293"/>
      <c r="H132" s="292" t="str">
        <f>"FYE: "&amp;data!C96</f>
        <v>FYE: 12/31/2023</v>
      </c>
    </row>
    <row r="133" spans="1:14" customFormat="1" ht="20.149999999999999" customHeight="1" x14ac:dyDescent="0.35">
      <c r="A133" s="294">
        <v>1</v>
      </c>
      <c r="B133" s="295" t="s">
        <v>236</v>
      </c>
      <c r="C133" s="297" t="s">
        <v>64</v>
      </c>
      <c r="D133" s="297" t="s">
        <v>65</v>
      </c>
      <c r="E133" s="297" t="s">
        <v>66</v>
      </c>
      <c r="F133" s="297" t="s">
        <v>67</v>
      </c>
      <c r="G133" s="297" t="s">
        <v>68</v>
      </c>
      <c r="H133" s="297" t="s">
        <v>69</v>
      </c>
      <c r="I133" s="297" t="s">
        <v>70</v>
      </c>
    </row>
    <row r="134" spans="1:14" customFormat="1" ht="20.149999999999999" customHeight="1" x14ac:dyDescent="0.35">
      <c r="A134" s="298">
        <v>2</v>
      </c>
      <c r="B134" s="299" t="s">
        <v>1003</v>
      </c>
      <c r="C134" s="301" t="s">
        <v>122</v>
      </c>
      <c r="D134" s="301" t="s">
        <v>123</v>
      </c>
      <c r="E134" s="301" t="s">
        <v>145</v>
      </c>
      <c r="F134" s="301"/>
      <c r="G134" s="301" t="s">
        <v>1033</v>
      </c>
      <c r="H134" s="301"/>
      <c r="I134" s="301" t="s">
        <v>149</v>
      </c>
    </row>
    <row r="135" spans="1:14" customFormat="1" ht="20.149999999999999" customHeight="1" x14ac:dyDescent="0.35">
      <c r="A135" s="298"/>
      <c r="B135" s="299"/>
      <c r="C135" s="301" t="s">
        <v>199</v>
      </c>
      <c r="D135" s="301" t="s">
        <v>206</v>
      </c>
      <c r="E135" s="301" t="s">
        <v>198</v>
      </c>
      <c r="F135" s="301" t="s">
        <v>146</v>
      </c>
      <c r="G135" s="301" t="s">
        <v>207</v>
      </c>
      <c r="H135" s="301" t="s">
        <v>148</v>
      </c>
      <c r="I135" s="301" t="s">
        <v>199</v>
      </c>
    </row>
    <row r="136" spans="1:14" customFormat="1" ht="20.149999999999999" customHeight="1" x14ac:dyDescent="0.35">
      <c r="A136" s="294">
        <v>3</v>
      </c>
      <c r="B136" s="295" t="s">
        <v>1007</v>
      </c>
      <c r="C136" s="297" t="s">
        <v>253</v>
      </c>
      <c r="D136" s="297" t="s">
        <v>255</v>
      </c>
      <c r="E136" s="297" t="s">
        <v>255</v>
      </c>
      <c r="F136" s="297" t="s">
        <v>256</v>
      </c>
      <c r="G136" s="296" t="s">
        <v>1034</v>
      </c>
      <c r="H136" s="297" t="s">
        <v>255</v>
      </c>
      <c r="I136" s="297" t="s">
        <v>253</v>
      </c>
    </row>
    <row r="137" spans="1:14" customFormat="1" ht="20.149999999999999" customHeight="1" x14ac:dyDescent="0.35">
      <c r="A137" s="294">
        <v>4</v>
      </c>
      <c r="B137" s="295" t="s">
        <v>261</v>
      </c>
      <c r="C137" s="295">
        <f>data!AE59</f>
        <v>0</v>
      </c>
      <c r="D137" s="295">
        <f>data!AF59</f>
        <v>0</v>
      </c>
      <c r="E137" s="295">
        <f>data!AG59</f>
        <v>0</v>
      </c>
      <c r="F137" s="295">
        <f>data!AH59</f>
        <v>0</v>
      </c>
      <c r="G137" s="295">
        <f>data!AI59</f>
        <v>0</v>
      </c>
      <c r="H137" s="295">
        <f>data!AJ59</f>
        <v>0</v>
      </c>
      <c r="I137" s="295">
        <f>data!AK59</f>
        <v>0</v>
      </c>
      <c r="K137" s="306"/>
      <c r="L137" s="308"/>
      <c r="M137" s="308"/>
      <c r="N137" s="308"/>
    </row>
    <row r="138" spans="1:14" customFormat="1" ht="20.149999999999999" customHeight="1" x14ac:dyDescent="0.35">
      <c r="A138" s="294">
        <v>5</v>
      </c>
      <c r="B138" s="295" t="s">
        <v>262</v>
      </c>
      <c r="C138" s="302">
        <f>data!AE60</f>
        <v>7.06</v>
      </c>
      <c r="D138" s="302">
        <f>data!AF60</f>
        <v>0</v>
      </c>
      <c r="E138" s="302">
        <f>data!AG60</f>
        <v>0</v>
      </c>
      <c r="F138" s="302">
        <f>data!AH60</f>
        <v>0</v>
      </c>
      <c r="G138" s="302">
        <f>data!AI60</f>
        <v>0</v>
      </c>
      <c r="H138" s="302">
        <f>data!AJ60</f>
        <v>10.72</v>
      </c>
      <c r="I138" s="302">
        <f>data!AK60</f>
        <v>8.17</v>
      </c>
    </row>
    <row r="139" spans="1:14" customFormat="1" ht="20.149999999999999" customHeight="1" x14ac:dyDescent="0.35">
      <c r="A139" s="294">
        <v>6</v>
      </c>
      <c r="B139" s="295" t="s">
        <v>263</v>
      </c>
      <c r="C139" s="295">
        <f>data!AE61</f>
        <v>672433</v>
      </c>
      <c r="D139" s="295">
        <f>data!AF61</f>
        <v>0</v>
      </c>
      <c r="E139" s="295">
        <f>data!AG61</f>
        <v>0</v>
      </c>
      <c r="F139" s="295">
        <f>data!AH61</f>
        <v>0</v>
      </c>
      <c r="G139" s="295">
        <f>data!AI61</f>
        <v>0</v>
      </c>
      <c r="H139" s="295">
        <f>data!AJ61</f>
        <v>944084</v>
      </c>
      <c r="I139" s="295">
        <f>data!AK61</f>
        <v>703611</v>
      </c>
    </row>
    <row r="140" spans="1:14" customFormat="1" ht="20.149999999999999" customHeight="1" x14ac:dyDescent="0.35">
      <c r="A140" s="294">
        <v>7</v>
      </c>
      <c r="B140" s="295" t="s">
        <v>11</v>
      </c>
      <c r="C140" s="295">
        <f>data!AE62</f>
        <v>208714</v>
      </c>
      <c r="D140" s="295">
        <f>data!AF62</f>
        <v>0</v>
      </c>
      <c r="E140" s="295">
        <f>data!AG62</f>
        <v>0</v>
      </c>
      <c r="F140" s="295">
        <f>data!AH62</f>
        <v>0</v>
      </c>
      <c r="G140" s="295">
        <f>data!AI62</f>
        <v>0</v>
      </c>
      <c r="H140" s="295">
        <f>data!AJ62</f>
        <v>293030</v>
      </c>
      <c r="I140" s="295">
        <f>data!AK62</f>
        <v>218391</v>
      </c>
    </row>
    <row r="141" spans="1:14" customFormat="1" ht="20.149999999999999" customHeight="1" x14ac:dyDescent="0.35">
      <c r="A141" s="294">
        <v>8</v>
      </c>
      <c r="B141" s="295" t="s">
        <v>264</v>
      </c>
      <c r="C141" s="295">
        <f>data!AE63</f>
        <v>0</v>
      </c>
      <c r="D141" s="295">
        <f>data!AF63</f>
        <v>0</v>
      </c>
      <c r="E141" s="295">
        <f>data!AG63</f>
        <v>0</v>
      </c>
      <c r="F141" s="295">
        <f>data!AH63</f>
        <v>0</v>
      </c>
      <c r="G141" s="295">
        <f>data!AI63</f>
        <v>0</v>
      </c>
      <c r="H141" s="295">
        <f>data!AJ63</f>
        <v>0</v>
      </c>
      <c r="I141" s="295">
        <f>data!AK63</f>
        <v>0</v>
      </c>
    </row>
    <row r="142" spans="1:14" customFormat="1" ht="20.149999999999999" customHeight="1" x14ac:dyDescent="0.35">
      <c r="A142" s="294">
        <v>9</v>
      </c>
      <c r="B142" s="295" t="s">
        <v>265</v>
      </c>
      <c r="C142" s="295">
        <f>data!AE64</f>
        <v>0</v>
      </c>
      <c r="D142" s="295">
        <f>data!AF64</f>
        <v>0</v>
      </c>
      <c r="E142" s="295">
        <f>data!AG64</f>
        <v>0</v>
      </c>
      <c r="F142" s="295">
        <f>data!AH64</f>
        <v>0</v>
      </c>
      <c r="G142" s="295">
        <f>data!AI64</f>
        <v>0</v>
      </c>
      <c r="H142" s="295">
        <f>data!AJ64</f>
        <v>0</v>
      </c>
      <c r="I142" s="295">
        <f>data!AK64</f>
        <v>0</v>
      </c>
    </row>
    <row r="143" spans="1:14" customFormat="1" ht="20.149999999999999" customHeight="1" x14ac:dyDescent="0.35">
      <c r="A143" s="294">
        <v>10</v>
      </c>
      <c r="B143" s="295" t="s">
        <v>523</v>
      </c>
      <c r="C143" s="295">
        <f>data!AE65</f>
        <v>0</v>
      </c>
      <c r="D143" s="295">
        <f>data!AF65</f>
        <v>0</v>
      </c>
      <c r="E143" s="295">
        <f>data!AG65</f>
        <v>0</v>
      </c>
      <c r="F143" s="295">
        <f>data!AH65</f>
        <v>0</v>
      </c>
      <c r="G143" s="295">
        <f>data!AI65</f>
        <v>0</v>
      </c>
      <c r="H143" s="295">
        <f>data!AJ65</f>
        <v>0</v>
      </c>
      <c r="I143" s="295">
        <f>data!AK65</f>
        <v>0</v>
      </c>
    </row>
    <row r="144" spans="1:14" customFormat="1" ht="20.149999999999999" customHeight="1" x14ac:dyDescent="0.35">
      <c r="A144" s="294">
        <v>11</v>
      </c>
      <c r="B144" s="295" t="s">
        <v>524</v>
      </c>
      <c r="C144" s="295">
        <f>data!AE66</f>
        <v>0</v>
      </c>
      <c r="D144" s="295">
        <f>data!AF66</f>
        <v>0</v>
      </c>
      <c r="E144" s="295">
        <f>data!AG66</f>
        <v>0</v>
      </c>
      <c r="F144" s="295">
        <f>data!AH66</f>
        <v>0</v>
      </c>
      <c r="G144" s="295">
        <f>data!AI66</f>
        <v>0</v>
      </c>
      <c r="H144" s="295">
        <f>data!AJ66</f>
        <v>0</v>
      </c>
      <c r="I144" s="295">
        <f>data!AK66</f>
        <v>0</v>
      </c>
    </row>
    <row r="145" spans="1:9" customFormat="1" ht="20.149999999999999" customHeight="1" x14ac:dyDescent="0.35">
      <c r="A145" s="294">
        <v>12</v>
      </c>
      <c r="B145" s="295" t="s">
        <v>16</v>
      </c>
      <c r="C145" s="295">
        <f>data!AE67</f>
        <v>103144</v>
      </c>
      <c r="D145" s="295">
        <f>data!AF67</f>
        <v>0</v>
      </c>
      <c r="E145" s="295">
        <f>data!AG67</f>
        <v>0</v>
      </c>
      <c r="F145" s="295">
        <f>data!AH67</f>
        <v>0</v>
      </c>
      <c r="G145" s="295">
        <f>data!AI67</f>
        <v>0</v>
      </c>
      <c r="H145" s="295">
        <f>data!AJ67</f>
        <v>124879</v>
      </c>
      <c r="I145" s="295">
        <f>data!AK67</f>
        <v>81740</v>
      </c>
    </row>
    <row r="146" spans="1:9" customFormat="1" ht="20.149999999999999" customHeight="1" x14ac:dyDescent="0.35">
      <c r="A146" s="294">
        <v>13</v>
      </c>
      <c r="B146" s="295" t="s">
        <v>1008</v>
      </c>
      <c r="C146" s="295">
        <f>data!AE68</f>
        <v>0</v>
      </c>
      <c r="D146" s="295">
        <f>data!AF68</f>
        <v>0</v>
      </c>
      <c r="E146" s="295">
        <f>data!AG68</f>
        <v>0</v>
      </c>
      <c r="F146" s="295">
        <f>data!AH68</f>
        <v>0</v>
      </c>
      <c r="G146" s="295">
        <f>data!AI68</f>
        <v>0</v>
      </c>
      <c r="H146" s="295">
        <f>data!AJ68</f>
        <v>0</v>
      </c>
      <c r="I146" s="295">
        <f>data!AK68</f>
        <v>0</v>
      </c>
    </row>
    <row r="147" spans="1:9" customFormat="1" ht="20.149999999999999" customHeight="1" x14ac:dyDescent="0.35">
      <c r="A147" s="294">
        <v>14</v>
      </c>
      <c r="B147" s="295" t="s">
        <v>1009</v>
      </c>
      <c r="C147" s="295">
        <f>data!AE69</f>
        <v>0</v>
      </c>
      <c r="D147" s="295">
        <f>data!AF69</f>
        <v>0</v>
      </c>
      <c r="E147" s="295">
        <f>data!AG69</f>
        <v>0</v>
      </c>
      <c r="F147" s="295">
        <f>data!AH69</f>
        <v>0</v>
      </c>
      <c r="G147" s="295">
        <f>data!AI69</f>
        <v>0</v>
      </c>
      <c r="H147" s="295">
        <f>data!AJ69</f>
        <v>0</v>
      </c>
      <c r="I147" s="295">
        <f>data!AK69</f>
        <v>0</v>
      </c>
    </row>
    <row r="148" spans="1:9" customFormat="1" ht="20.149999999999999" customHeight="1" x14ac:dyDescent="0.35">
      <c r="A148" s="294">
        <v>15</v>
      </c>
      <c r="B148" s="295" t="s">
        <v>284</v>
      </c>
      <c r="C148" s="295">
        <f>-data!AE84</f>
        <v>0</v>
      </c>
      <c r="D148" s="295">
        <f>-data!AF84</f>
        <v>0</v>
      </c>
      <c r="E148" s="295">
        <f>-data!AG84</f>
        <v>0</v>
      </c>
      <c r="F148" s="295">
        <f>-data!AH84</f>
        <v>0</v>
      </c>
      <c r="G148" s="295">
        <f>-data!AI84</f>
        <v>0</v>
      </c>
      <c r="H148" s="295">
        <f>-data!AJ84</f>
        <v>0</v>
      </c>
      <c r="I148" s="295">
        <f>-data!AK84</f>
        <v>0</v>
      </c>
    </row>
    <row r="149" spans="1:9" customFormat="1" ht="20.149999999999999" customHeight="1" x14ac:dyDescent="0.35">
      <c r="A149" s="294">
        <v>16</v>
      </c>
      <c r="B149" s="303" t="s">
        <v>1010</v>
      </c>
      <c r="C149" s="295">
        <f>data!AE85</f>
        <v>984291</v>
      </c>
      <c r="D149" s="295">
        <f>data!AF85</f>
        <v>0</v>
      </c>
      <c r="E149" s="295">
        <f>data!AG85</f>
        <v>0</v>
      </c>
      <c r="F149" s="295">
        <f>data!AH85</f>
        <v>0</v>
      </c>
      <c r="G149" s="295">
        <f>data!AI85</f>
        <v>0</v>
      </c>
      <c r="H149" s="295">
        <f>data!AJ85</f>
        <v>1361993</v>
      </c>
      <c r="I149" s="295">
        <f>data!AK85</f>
        <v>1003742</v>
      </c>
    </row>
    <row r="150" spans="1:9" customFormat="1" ht="20.149999999999999" customHeight="1" x14ac:dyDescent="0.35">
      <c r="A150" s="294">
        <v>17</v>
      </c>
      <c r="B150" s="295" t="s">
        <v>286</v>
      </c>
      <c r="C150" s="305"/>
      <c r="D150" s="305"/>
      <c r="E150" s="305"/>
      <c r="F150" s="305"/>
      <c r="G150" s="305"/>
      <c r="H150" s="305"/>
      <c r="I150" s="305"/>
    </row>
    <row r="151" spans="1:9" customFormat="1" ht="20.149999999999999" customHeight="1" x14ac:dyDescent="0.35">
      <c r="A151" s="294">
        <v>18</v>
      </c>
      <c r="B151" s="295" t="s">
        <v>1011</v>
      </c>
      <c r="C151" s="303" t="e">
        <f>+data!M696</f>
        <v>#DIV/0!</v>
      </c>
      <c r="D151" s="303" t="e">
        <f>+data!M697</f>
        <v>#DIV/0!</v>
      </c>
      <c r="E151" s="303" t="e">
        <f>+data!M698</f>
        <v>#DIV/0!</v>
      </c>
      <c r="F151" s="303" t="e">
        <f>+data!M699</f>
        <v>#DIV/0!</v>
      </c>
      <c r="G151" s="303" t="e">
        <f>+data!M700</f>
        <v>#DIV/0!</v>
      </c>
      <c r="H151" s="303" t="e">
        <f>+data!M701</f>
        <v>#DIV/0!</v>
      </c>
      <c r="I151" s="303" t="e">
        <f>+data!M702</f>
        <v>#DIV/0!</v>
      </c>
    </row>
    <row r="152" spans="1:9" customFormat="1" ht="20.149999999999999" customHeight="1" x14ac:dyDescent="0.35">
      <c r="A152" s="294">
        <v>19</v>
      </c>
      <c r="B152" s="303" t="s">
        <v>1012</v>
      </c>
      <c r="C152" s="295">
        <f>data!AE87</f>
        <v>120888</v>
      </c>
      <c r="D152" s="295">
        <f>data!AF87</f>
        <v>0</v>
      </c>
      <c r="E152" s="295">
        <f>data!AG87</f>
        <v>0</v>
      </c>
      <c r="F152" s="295">
        <f>data!AH87</f>
        <v>0</v>
      </c>
      <c r="G152" s="295">
        <f>data!AI87</f>
        <v>0</v>
      </c>
      <c r="H152" s="295">
        <f>data!AJ87</f>
        <v>2150</v>
      </c>
      <c r="I152" s="295">
        <f>data!AK87</f>
        <v>0</v>
      </c>
    </row>
    <row r="153" spans="1:9" customFormat="1" ht="20.149999999999999" customHeight="1" x14ac:dyDescent="0.35">
      <c r="A153" s="294">
        <v>20</v>
      </c>
      <c r="B153" s="303" t="s">
        <v>1013</v>
      </c>
      <c r="C153" s="295">
        <f>data!AE88</f>
        <v>3520222</v>
      </c>
      <c r="D153" s="295">
        <f>data!AF88</f>
        <v>0</v>
      </c>
      <c r="E153" s="295">
        <f>data!AG88</f>
        <v>0</v>
      </c>
      <c r="F153" s="295">
        <f>data!AH88</f>
        <v>0</v>
      </c>
      <c r="G153" s="295">
        <f>data!AI88</f>
        <v>0</v>
      </c>
      <c r="H153" s="295">
        <f>data!AJ88</f>
        <v>4738636</v>
      </c>
      <c r="I153" s="295">
        <f>data!AK88</f>
        <v>1153393</v>
      </c>
    </row>
    <row r="154" spans="1:9" customFormat="1" ht="20.149999999999999" customHeight="1" x14ac:dyDescent="0.35">
      <c r="A154" s="294">
        <v>21</v>
      </c>
      <c r="B154" s="303" t="s">
        <v>1014</v>
      </c>
      <c r="C154" s="295">
        <f>data!AE89</f>
        <v>3641110</v>
      </c>
      <c r="D154" s="295">
        <f>data!AF89</f>
        <v>0</v>
      </c>
      <c r="E154" s="295">
        <f>data!AG89</f>
        <v>0</v>
      </c>
      <c r="F154" s="295">
        <f>data!AH89</f>
        <v>0</v>
      </c>
      <c r="G154" s="295">
        <f>data!AI89</f>
        <v>0</v>
      </c>
      <c r="H154" s="295">
        <f>data!AJ89</f>
        <v>4740786</v>
      </c>
      <c r="I154" s="295">
        <f>data!AK89</f>
        <v>1153393</v>
      </c>
    </row>
    <row r="155" spans="1:9" customFormat="1" ht="20.149999999999999" customHeight="1" x14ac:dyDescent="0.35">
      <c r="A155" s="294" t="s">
        <v>1015</v>
      </c>
      <c r="B155" s="295"/>
      <c r="C155" s="305"/>
      <c r="D155" s="305"/>
      <c r="E155" s="305"/>
      <c r="F155" s="305"/>
      <c r="G155" s="305"/>
      <c r="H155" s="305"/>
      <c r="I155" s="305"/>
    </row>
    <row r="156" spans="1:9" customFormat="1" ht="20.149999999999999" customHeight="1" x14ac:dyDescent="0.35">
      <c r="A156" s="294">
        <v>22</v>
      </c>
      <c r="B156" s="295" t="s">
        <v>1016</v>
      </c>
      <c r="C156" s="295">
        <f>data!AE90</f>
        <v>7479</v>
      </c>
      <c r="D156" s="295">
        <f>data!AF90</f>
        <v>0</v>
      </c>
      <c r="E156" s="295">
        <f>data!AG90</f>
        <v>0</v>
      </c>
      <c r="F156" s="295">
        <f>data!AH90</f>
        <v>0</v>
      </c>
      <c r="G156" s="295">
        <f>data!AI90</f>
        <v>0</v>
      </c>
      <c r="H156" s="295">
        <f>data!AJ90</f>
        <v>9055</v>
      </c>
      <c r="I156" s="295">
        <f>data!AK90</f>
        <v>5927</v>
      </c>
    </row>
    <row r="157" spans="1:9" customFormat="1" ht="20.149999999999999" customHeight="1" x14ac:dyDescent="0.35">
      <c r="A157" s="294">
        <v>23</v>
      </c>
      <c r="B157" s="295" t="s">
        <v>1017</v>
      </c>
      <c r="C157" s="295">
        <f>data!AE91</f>
        <v>0</v>
      </c>
      <c r="D157" s="295">
        <f>data!AF91</f>
        <v>0</v>
      </c>
      <c r="E157" s="295">
        <f>data!AG91</f>
        <v>0</v>
      </c>
      <c r="F157" s="295">
        <f>data!AH91</f>
        <v>0</v>
      </c>
      <c r="G157" s="295">
        <f>data!AI91</f>
        <v>0</v>
      </c>
      <c r="H157" s="295">
        <f>data!AJ91</f>
        <v>0</v>
      </c>
      <c r="I157" s="295">
        <f>data!AK91</f>
        <v>0</v>
      </c>
    </row>
    <row r="158" spans="1:9" customFormat="1" ht="20.149999999999999" customHeight="1" x14ac:dyDescent="0.35">
      <c r="A158" s="294">
        <v>24</v>
      </c>
      <c r="B158" s="295" t="s">
        <v>1018</v>
      </c>
      <c r="C158" s="295">
        <f>data!AE92</f>
        <v>0</v>
      </c>
      <c r="D158" s="295">
        <f>data!AF92</f>
        <v>0</v>
      </c>
      <c r="E158" s="295">
        <f>data!AG92</f>
        <v>0</v>
      </c>
      <c r="F158" s="295">
        <f>data!AH92</f>
        <v>0</v>
      </c>
      <c r="G158" s="295">
        <f>data!AI92</f>
        <v>0</v>
      </c>
      <c r="H158" s="295">
        <f>data!AJ92</f>
        <v>0</v>
      </c>
      <c r="I158" s="295">
        <f>data!AK92</f>
        <v>0</v>
      </c>
    </row>
    <row r="159" spans="1:9" customFormat="1" ht="20.149999999999999" customHeight="1" x14ac:dyDescent="0.35">
      <c r="A159" s="294">
        <v>25</v>
      </c>
      <c r="B159" s="295" t="s">
        <v>1019</v>
      </c>
      <c r="C159" s="295">
        <f>data!AE93</f>
        <v>1381</v>
      </c>
      <c r="D159" s="295">
        <f>data!AF93</f>
        <v>0</v>
      </c>
      <c r="E159" s="295">
        <f>data!AG93</f>
        <v>0</v>
      </c>
      <c r="F159" s="295">
        <f>data!AH93</f>
        <v>0</v>
      </c>
      <c r="G159" s="295">
        <f>data!AI93</f>
        <v>0</v>
      </c>
      <c r="H159" s="295">
        <f>data!AJ93</f>
        <v>11233</v>
      </c>
      <c r="I159" s="295">
        <f>data!AK93</f>
        <v>520</v>
      </c>
    </row>
    <row r="160" spans="1:9" customFormat="1" ht="20.149999999999999" customHeight="1" x14ac:dyDescent="0.35">
      <c r="A160" s="294">
        <v>26</v>
      </c>
      <c r="B160" s="295" t="s">
        <v>294</v>
      </c>
      <c r="C160" s="302">
        <f>data!AE94</f>
        <v>0</v>
      </c>
      <c r="D160" s="302">
        <f>data!AF94</f>
        <v>0</v>
      </c>
      <c r="E160" s="302">
        <f>data!AG94</f>
        <v>0</v>
      </c>
      <c r="F160" s="302">
        <f>data!AH94</f>
        <v>0</v>
      </c>
      <c r="G160" s="302">
        <f>data!AI94</f>
        <v>0</v>
      </c>
      <c r="H160" s="302">
        <f>data!AJ94</f>
        <v>10.72</v>
      </c>
      <c r="I160" s="302">
        <f>data!AK94</f>
        <v>0</v>
      </c>
    </row>
    <row r="161" spans="1:9" customFormat="1" ht="20.149999999999999" customHeight="1" x14ac:dyDescent="0.35">
      <c r="A161" s="288" t="s">
        <v>1001</v>
      </c>
      <c r="B161" s="289"/>
      <c r="C161" s="289"/>
      <c r="D161" s="289"/>
      <c r="E161" s="289"/>
      <c r="F161" s="289"/>
      <c r="G161" s="289"/>
      <c r="H161" s="289"/>
      <c r="I161" s="288"/>
    </row>
    <row r="162" spans="1:9" customFormat="1" ht="20.149999999999999" customHeight="1" x14ac:dyDescent="0.35">
      <c r="D162" s="290"/>
      <c r="I162" s="291" t="s">
        <v>1035</v>
      </c>
    </row>
    <row r="163" spans="1:9" customFormat="1" ht="20.149999999999999" customHeight="1" x14ac:dyDescent="0.35">
      <c r="A163" s="290"/>
    </row>
    <row r="164" spans="1:9" customFormat="1" ht="20.149999999999999" customHeight="1" x14ac:dyDescent="0.35">
      <c r="A164" s="292" t="str">
        <f>"Hospital: "&amp;data!C98</f>
        <v>Hospital: Shriners Hospitals for Children - Spokane</v>
      </c>
      <c r="G164" s="293"/>
      <c r="H164" s="292" t="str">
        <f>"FYE: "&amp;data!C96</f>
        <v>FYE: 12/31/2023</v>
      </c>
    </row>
    <row r="165" spans="1:9" customFormat="1" ht="20.149999999999999" customHeight="1" x14ac:dyDescent="0.35">
      <c r="A165" s="294">
        <v>1</v>
      </c>
      <c r="B165" s="295" t="s">
        <v>236</v>
      </c>
      <c r="C165" s="297" t="s">
        <v>71</v>
      </c>
      <c r="D165" s="297" t="s">
        <v>72</v>
      </c>
      <c r="E165" s="297" t="s">
        <v>73</v>
      </c>
      <c r="F165" s="297" t="s">
        <v>74</v>
      </c>
      <c r="G165" s="297" t="s">
        <v>75</v>
      </c>
      <c r="H165" s="297" t="s">
        <v>76</v>
      </c>
      <c r="I165" s="297" t="s">
        <v>77</v>
      </c>
    </row>
    <row r="166" spans="1:9" customFormat="1" ht="20.149999999999999" customHeight="1" x14ac:dyDescent="0.35">
      <c r="A166" s="298">
        <v>2</v>
      </c>
      <c r="B166" s="299" t="s">
        <v>1003</v>
      </c>
      <c r="C166" s="301" t="s">
        <v>150</v>
      </c>
      <c r="D166" s="301" t="s">
        <v>151</v>
      </c>
      <c r="E166" s="301" t="s">
        <v>137</v>
      </c>
      <c r="F166" s="301" t="s">
        <v>152</v>
      </c>
      <c r="G166" s="301" t="s">
        <v>1036</v>
      </c>
      <c r="H166" s="301" t="s">
        <v>154</v>
      </c>
      <c r="I166" s="301" t="s">
        <v>155</v>
      </c>
    </row>
    <row r="167" spans="1:9" customFormat="1" ht="20.149999999999999" customHeight="1" x14ac:dyDescent="0.35">
      <c r="A167" s="298"/>
      <c r="B167" s="299"/>
      <c r="C167" s="301" t="s">
        <v>199</v>
      </c>
      <c r="D167" s="301" t="s">
        <v>199</v>
      </c>
      <c r="E167" s="301" t="s">
        <v>1037</v>
      </c>
      <c r="F167" s="301" t="s">
        <v>209</v>
      </c>
      <c r="G167" s="301" t="s">
        <v>148</v>
      </c>
      <c r="H167" s="300" t="s">
        <v>1038</v>
      </c>
      <c r="I167" s="301" t="s">
        <v>196</v>
      </c>
    </row>
    <row r="168" spans="1:9" customFormat="1" ht="20.149999999999999" customHeight="1" x14ac:dyDescent="0.35">
      <c r="A168" s="294">
        <v>3</v>
      </c>
      <c r="B168" s="295" t="s">
        <v>1007</v>
      </c>
      <c r="C168" s="297" t="s">
        <v>253</v>
      </c>
      <c r="D168" s="297" t="s">
        <v>253</v>
      </c>
      <c r="E168" s="297" t="s">
        <v>244</v>
      </c>
      <c r="F168" s="297" t="s">
        <v>254</v>
      </c>
      <c r="G168" s="297" t="s">
        <v>255</v>
      </c>
      <c r="H168" s="297" t="s">
        <v>256</v>
      </c>
      <c r="I168" s="297" t="s">
        <v>255</v>
      </c>
    </row>
    <row r="169" spans="1:9" customFormat="1" ht="20.149999999999999" customHeight="1" x14ac:dyDescent="0.35">
      <c r="A169" s="294">
        <v>4</v>
      </c>
      <c r="B169" s="295" t="s">
        <v>261</v>
      </c>
      <c r="C169" s="295">
        <f>data!AL59</f>
        <v>0</v>
      </c>
      <c r="D169" s="295">
        <f>data!AM59</f>
        <v>0</v>
      </c>
      <c r="E169" s="295">
        <f>data!AN59</f>
        <v>0</v>
      </c>
      <c r="F169" s="295">
        <f>data!AO59</f>
        <v>0</v>
      </c>
      <c r="G169" s="295">
        <f>data!AP59</f>
        <v>0</v>
      </c>
      <c r="H169" s="295">
        <f>data!AQ59</f>
        <v>0</v>
      </c>
      <c r="I169" s="295">
        <f>data!AR59</f>
        <v>0</v>
      </c>
    </row>
    <row r="170" spans="1:9" customFormat="1" ht="20.149999999999999" customHeight="1" x14ac:dyDescent="0.35">
      <c r="A170" s="294">
        <v>5</v>
      </c>
      <c r="B170" s="295" t="s">
        <v>262</v>
      </c>
      <c r="C170" s="302">
        <f>data!AL60</f>
        <v>0</v>
      </c>
      <c r="D170" s="302">
        <f>data!AM60</f>
        <v>0</v>
      </c>
      <c r="E170" s="302">
        <f>data!AN60</f>
        <v>0</v>
      </c>
      <c r="F170" s="302">
        <f>data!AO60</f>
        <v>0</v>
      </c>
      <c r="G170" s="302">
        <f>data!AP60</f>
        <v>0</v>
      </c>
      <c r="H170" s="302">
        <f>data!AQ60</f>
        <v>0</v>
      </c>
      <c r="I170" s="302">
        <f>data!AR60</f>
        <v>0</v>
      </c>
    </row>
    <row r="171" spans="1:9" customFormat="1" ht="20.149999999999999" customHeight="1" x14ac:dyDescent="0.35">
      <c r="A171" s="294">
        <v>6</v>
      </c>
      <c r="B171" s="295" t="s">
        <v>263</v>
      </c>
      <c r="C171" s="295">
        <f>data!AL61</f>
        <v>0</v>
      </c>
      <c r="D171" s="295">
        <f>data!AM61</f>
        <v>0</v>
      </c>
      <c r="E171" s="295">
        <f>data!AN61</f>
        <v>0</v>
      </c>
      <c r="F171" s="295">
        <f>data!AO61</f>
        <v>0</v>
      </c>
      <c r="G171" s="295">
        <f>data!AP61</f>
        <v>0</v>
      </c>
      <c r="H171" s="295">
        <f>data!AQ61</f>
        <v>0</v>
      </c>
      <c r="I171" s="295">
        <f>data!AR61</f>
        <v>0</v>
      </c>
    </row>
    <row r="172" spans="1:9" customFormat="1" ht="20.149999999999999" customHeight="1" x14ac:dyDescent="0.35">
      <c r="A172" s="294">
        <v>7</v>
      </c>
      <c r="B172" s="295" t="s">
        <v>11</v>
      </c>
      <c r="C172" s="295">
        <f>data!AL62</f>
        <v>0</v>
      </c>
      <c r="D172" s="295">
        <f>data!AM62</f>
        <v>0</v>
      </c>
      <c r="E172" s="295">
        <f>data!AN62</f>
        <v>0</v>
      </c>
      <c r="F172" s="295">
        <f>data!AO62</f>
        <v>0</v>
      </c>
      <c r="G172" s="295">
        <f>data!AP62</f>
        <v>0</v>
      </c>
      <c r="H172" s="295">
        <f>data!AQ62</f>
        <v>0</v>
      </c>
      <c r="I172" s="295">
        <f>data!AR62</f>
        <v>0</v>
      </c>
    </row>
    <row r="173" spans="1:9" customFormat="1" ht="20.149999999999999" customHeight="1" x14ac:dyDescent="0.35">
      <c r="A173" s="294">
        <v>8</v>
      </c>
      <c r="B173" s="295" t="s">
        <v>264</v>
      </c>
      <c r="C173" s="295">
        <f>data!AL63</f>
        <v>0</v>
      </c>
      <c r="D173" s="295">
        <f>data!AM63</f>
        <v>0</v>
      </c>
      <c r="E173" s="295">
        <f>data!AN63</f>
        <v>0</v>
      </c>
      <c r="F173" s="295">
        <f>data!AO63</f>
        <v>0</v>
      </c>
      <c r="G173" s="295">
        <f>data!AP63</f>
        <v>0</v>
      </c>
      <c r="H173" s="295">
        <f>data!AQ63</f>
        <v>0</v>
      </c>
      <c r="I173" s="295">
        <f>data!AR63</f>
        <v>0</v>
      </c>
    </row>
    <row r="174" spans="1:9" customFormat="1" ht="20.149999999999999" customHeight="1" x14ac:dyDescent="0.35">
      <c r="A174" s="294">
        <v>9</v>
      </c>
      <c r="B174" s="295" t="s">
        <v>265</v>
      </c>
      <c r="C174" s="295">
        <f>data!AL64</f>
        <v>0</v>
      </c>
      <c r="D174" s="295">
        <f>data!AM64</f>
        <v>0</v>
      </c>
      <c r="E174" s="295">
        <f>data!AN64</f>
        <v>0</v>
      </c>
      <c r="F174" s="295">
        <f>data!AO64</f>
        <v>0</v>
      </c>
      <c r="G174" s="295">
        <f>data!AP64</f>
        <v>0</v>
      </c>
      <c r="H174" s="295">
        <f>data!AQ64</f>
        <v>0</v>
      </c>
      <c r="I174" s="295">
        <f>data!AR64</f>
        <v>0</v>
      </c>
    </row>
    <row r="175" spans="1:9" customFormat="1" ht="20.149999999999999" customHeight="1" x14ac:dyDescent="0.35">
      <c r="A175" s="294">
        <v>10</v>
      </c>
      <c r="B175" s="295" t="s">
        <v>523</v>
      </c>
      <c r="C175" s="295">
        <f>data!AL65</f>
        <v>0</v>
      </c>
      <c r="D175" s="295">
        <f>data!AM65</f>
        <v>0</v>
      </c>
      <c r="E175" s="295">
        <f>data!AN65</f>
        <v>0</v>
      </c>
      <c r="F175" s="295">
        <f>data!AO65</f>
        <v>0</v>
      </c>
      <c r="G175" s="295">
        <f>data!AP65</f>
        <v>0</v>
      </c>
      <c r="H175" s="295">
        <f>data!AQ65</f>
        <v>0</v>
      </c>
      <c r="I175" s="295">
        <f>data!AR65</f>
        <v>0</v>
      </c>
    </row>
    <row r="176" spans="1:9" customFormat="1" ht="20.149999999999999" customHeight="1" x14ac:dyDescent="0.35">
      <c r="A176" s="294">
        <v>11</v>
      </c>
      <c r="B176" s="295" t="s">
        <v>524</v>
      </c>
      <c r="C176" s="295">
        <f>data!AL66</f>
        <v>0</v>
      </c>
      <c r="D176" s="295">
        <f>data!AM66</f>
        <v>0</v>
      </c>
      <c r="E176" s="295">
        <f>data!AN66</f>
        <v>0</v>
      </c>
      <c r="F176" s="295">
        <f>data!AO66</f>
        <v>0</v>
      </c>
      <c r="G176" s="295">
        <f>data!AP66</f>
        <v>0</v>
      </c>
      <c r="H176" s="295">
        <f>data!AQ66</f>
        <v>0</v>
      </c>
      <c r="I176" s="295">
        <f>data!AR66</f>
        <v>0</v>
      </c>
    </row>
    <row r="177" spans="1:9" customFormat="1" ht="20.149999999999999" customHeight="1" x14ac:dyDescent="0.35">
      <c r="A177" s="294">
        <v>12</v>
      </c>
      <c r="B177" s="295" t="s">
        <v>16</v>
      </c>
      <c r="C177" s="295">
        <f>data!AL67</f>
        <v>0</v>
      </c>
      <c r="D177" s="295">
        <f>data!AM67</f>
        <v>0</v>
      </c>
      <c r="E177" s="295">
        <f>data!AN67</f>
        <v>0</v>
      </c>
      <c r="F177" s="295">
        <f>data!AO67</f>
        <v>0</v>
      </c>
      <c r="G177" s="295">
        <f>data!AP67</f>
        <v>0</v>
      </c>
      <c r="H177" s="295">
        <f>data!AQ67</f>
        <v>0</v>
      </c>
      <c r="I177" s="295">
        <f>data!AR67</f>
        <v>0</v>
      </c>
    </row>
    <row r="178" spans="1:9" customFormat="1" ht="20.149999999999999" customHeight="1" x14ac:dyDescent="0.35">
      <c r="A178" s="294">
        <v>13</v>
      </c>
      <c r="B178" s="295" t="s">
        <v>1008</v>
      </c>
      <c r="C178" s="295">
        <f>data!AL68</f>
        <v>0</v>
      </c>
      <c r="D178" s="295">
        <f>data!AM68</f>
        <v>0</v>
      </c>
      <c r="E178" s="295">
        <f>data!AN68</f>
        <v>0</v>
      </c>
      <c r="F178" s="295">
        <f>data!AO68</f>
        <v>0</v>
      </c>
      <c r="G178" s="295">
        <f>data!AP68</f>
        <v>0</v>
      </c>
      <c r="H178" s="295">
        <f>data!AQ68</f>
        <v>0</v>
      </c>
      <c r="I178" s="295">
        <f>data!AR68</f>
        <v>0</v>
      </c>
    </row>
    <row r="179" spans="1:9" customFormat="1" ht="20.149999999999999" customHeight="1" x14ac:dyDescent="0.35">
      <c r="A179" s="294">
        <v>14</v>
      </c>
      <c r="B179" s="295" t="s">
        <v>1009</v>
      </c>
      <c r="C179" s="295">
        <f>data!AL69</f>
        <v>0</v>
      </c>
      <c r="D179" s="295">
        <f>data!AM69</f>
        <v>0</v>
      </c>
      <c r="E179" s="295">
        <f>data!AN69</f>
        <v>0</v>
      </c>
      <c r="F179" s="295">
        <f>data!AO69</f>
        <v>0</v>
      </c>
      <c r="G179" s="295">
        <f>data!AP69</f>
        <v>0</v>
      </c>
      <c r="H179" s="295">
        <f>data!AQ69</f>
        <v>0</v>
      </c>
      <c r="I179" s="295">
        <f>data!AR69</f>
        <v>0</v>
      </c>
    </row>
    <row r="180" spans="1:9" customFormat="1" ht="20.149999999999999" customHeight="1" x14ac:dyDescent="0.35">
      <c r="A180" s="294">
        <v>15</v>
      </c>
      <c r="B180" s="295" t="s">
        <v>284</v>
      </c>
      <c r="C180" s="295">
        <f>-data!AL84</f>
        <v>0</v>
      </c>
      <c r="D180" s="295">
        <f>-data!AM84</f>
        <v>0</v>
      </c>
      <c r="E180" s="295">
        <f>-data!AN84</f>
        <v>0</v>
      </c>
      <c r="F180" s="295">
        <f>-data!AO84</f>
        <v>0</v>
      </c>
      <c r="G180" s="295">
        <f>-data!AP84</f>
        <v>0</v>
      </c>
      <c r="H180" s="295">
        <f>-data!AQ84</f>
        <v>0</v>
      </c>
      <c r="I180" s="295">
        <f>-data!AR84</f>
        <v>0</v>
      </c>
    </row>
    <row r="181" spans="1:9" customFormat="1" ht="20.149999999999999" customHeight="1" x14ac:dyDescent="0.35">
      <c r="A181" s="294">
        <v>16</v>
      </c>
      <c r="B181" s="303" t="s">
        <v>1010</v>
      </c>
      <c r="C181" s="295">
        <f>data!AL85</f>
        <v>0</v>
      </c>
      <c r="D181" s="295">
        <f>data!AM85</f>
        <v>0</v>
      </c>
      <c r="E181" s="295">
        <f>data!AN85</f>
        <v>0</v>
      </c>
      <c r="F181" s="295">
        <f>data!AO85</f>
        <v>0</v>
      </c>
      <c r="G181" s="295">
        <f>data!AP85</f>
        <v>0</v>
      </c>
      <c r="H181" s="295">
        <f>data!AQ85</f>
        <v>0</v>
      </c>
      <c r="I181" s="295">
        <f>data!AR85</f>
        <v>0</v>
      </c>
    </row>
    <row r="182" spans="1:9" customFormat="1" ht="20.149999999999999" customHeight="1" x14ac:dyDescent="0.35">
      <c r="A182" s="294">
        <v>17</v>
      </c>
      <c r="B182" s="295" t="s">
        <v>286</v>
      </c>
      <c r="C182" s="305"/>
      <c r="D182" s="305"/>
      <c r="E182" s="305"/>
      <c r="F182" s="305"/>
      <c r="G182" s="305"/>
      <c r="H182" s="305"/>
      <c r="I182" s="305"/>
    </row>
    <row r="183" spans="1:9" customFormat="1" ht="20.149999999999999" customHeight="1" x14ac:dyDescent="0.35">
      <c r="A183" s="294">
        <v>18</v>
      </c>
      <c r="B183" s="295" t="s">
        <v>1011</v>
      </c>
      <c r="C183" s="303" t="e">
        <f>+data!M703</f>
        <v>#DIV/0!</v>
      </c>
      <c r="D183" s="303" t="e">
        <f>+data!M704</f>
        <v>#DIV/0!</v>
      </c>
      <c r="E183" s="303" t="e">
        <f>+data!M705</f>
        <v>#DIV/0!</v>
      </c>
      <c r="F183" s="303" t="e">
        <f>+data!M706</f>
        <v>#DIV/0!</v>
      </c>
      <c r="G183" s="303" t="e">
        <f>+data!M707</f>
        <v>#DIV/0!</v>
      </c>
      <c r="H183" s="303" t="e">
        <f>+data!M708</f>
        <v>#DIV/0!</v>
      </c>
      <c r="I183" s="303" t="e">
        <f>+data!M709</f>
        <v>#DIV/0!</v>
      </c>
    </row>
    <row r="184" spans="1:9" customFormat="1" ht="20.149999999999999" customHeight="1" x14ac:dyDescent="0.35">
      <c r="A184" s="294">
        <v>19</v>
      </c>
      <c r="B184" s="303" t="s">
        <v>1012</v>
      </c>
      <c r="C184" s="295">
        <f>data!AL87</f>
        <v>0</v>
      </c>
      <c r="D184" s="295">
        <f>data!AM87</f>
        <v>0</v>
      </c>
      <c r="E184" s="295">
        <f>data!AN87</f>
        <v>0</v>
      </c>
      <c r="F184" s="295">
        <f>data!AO87</f>
        <v>0</v>
      </c>
      <c r="G184" s="295">
        <f>data!AP87</f>
        <v>0</v>
      </c>
      <c r="H184" s="295">
        <f>data!AQ87</f>
        <v>0</v>
      </c>
      <c r="I184" s="295">
        <f>data!AR87</f>
        <v>0</v>
      </c>
    </row>
    <row r="185" spans="1:9" customFormat="1" ht="20.149999999999999" customHeight="1" x14ac:dyDescent="0.35">
      <c r="A185" s="294">
        <v>20</v>
      </c>
      <c r="B185" s="303" t="s">
        <v>1013</v>
      </c>
      <c r="C185" s="295">
        <f>data!AL88</f>
        <v>0</v>
      </c>
      <c r="D185" s="295">
        <f>data!AM88</f>
        <v>0</v>
      </c>
      <c r="E185" s="295">
        <f>data!AN88</f>
        <v>0</v>
      </c>
      <c r="F185" s="295">
        <f>data!AO88</f>
        <v>0</v>
      </c>
      <c r="G185" s="295">
        <f>data!AP88</f>
        <v>0</v>
      </c>
      <c r="H185" s="295">
        <f>data!AQ88</f>
        <v>0</v>
      </c>
      <c r="I185" s="295">
        <f>data!AR88</f>
        <v>0</v>
      </c>
    </row>
    <row r="186" spans="1:9" customFormat="1" ht="20.149999999999999" customHeight="1" x14ac:dyDescent="0.35">
      <c r="A186" s="294">
        <v>21</v>
      </c>
      <c r="B186" s="303" t="s">
        <v>1014</v>
      </c>
      <c r="C186" s="295">
        <f>data!AL89</f>
        <v>0</v>
      </c>
      <c r="D186" s="295">
        <f>data!AM89</f>
        <v>0</v>
      </c>
      <c r="E186" s="295">
        <f>data!AN89</f>
        <v>0</v>
      </c>
      <c r="F186" s="295">
        <f>data!AO89</f>
        <v>0</v>
      </c>
      <c r="G186" s="295">
        <f>data!AP89</f>
        <v>0</v>
      </c>
      <c r="H186" s="295">
        <f>data!AQ89</f>
        <v>0</v>
      </c>
      <c r="I186" s="295">
        <f>data!AR89</f>
        <v>0</v>
      </c>
    </row>
    <row r="187" spans="1:9" customFormat="1" ht="20.149999999999999" customHeight="1" x14ac:dyDescent="0.35">
      <c r="A187" s="294" t="s">
        <v>1015</v>
      </c>
      <c r="B187" s="295"/>
      <c r="C187" s="305"/>
      <c r="D187" s="305"/>
      <c r="E187" s="305"/>
      <c r="F187" s="305"/>
      <c r="G187" s="305"/>
      <c r="H187" s="305"/>
      <c r="I187" s="305"/>
    </row>
    <row r="188" spans="1:9" customFormat="1" ht="20.149999999999999" customHeight="1" x14ac:dyDescent="0.35">
      <c r="A188" s="294">
        <v>22</v>
      </c>
      <c r="B188" s="295" t="s">
        <v>1016</v>
      </c>
      <c r="C188" s="295">
        <f>data!AL90</f>
        <v>0</v>
      </c>
      <c r="D188" s="295">
        <f>data!AM90</f>
        <v>0</v>
      </c>
      <c r="E188" s="295">
        <f>data!AN90</f>
        <v>0</v>
      </c>
      <c r="F188" s="295">
        <f>data!AO90</f>
        <v>0</v>
      </c>
      <c r="G188" s="295">
        <f>data!AP90</f>
        <v>0</v>
      </c>
      <c r="H188" s="295">
        <f>data!AQ90</f>
        <v>0</v>
      </c>
      <c r="I188" s="295">
        <f>data!AR90</f>
        <v>0</v>
      </c>
    </row>
    <row r="189" spans="1:9" customFormat="1" ht="20.149999999999999" customHeight="1" x14ac:dyDescent="0.35">
      <c r="A189" s="294">
        <v>23</v>
      </c>
      <c r="B189" s="295" t="s">
        <v>1017</v>
      </c>
      <c r="C189" s="295">
        <f>data!AL91</f>
        <v>0</v>
      </c>
      <c r="D189" s="295">
        <f>data!AM91</f>
        <v>0</v>
      </c>
      <c r="E189" s="295">
        <f>data!AN91</f>
        <v>0</v>
      </c>
      <c r="F189" s="295">
        <f>data!AO91</f>
        <v>0</v>
      </c>
      <c r="G189" s="295">
        <f>data!AP91</f>
        <v>0</v>
      </c>
      <c r="H189" s="295">
        <f>data!AQ91</f>
        <v>0</v>
      </c>
      <c r="I189" s="295">
        <f>data!AR91</f>
        <v>0</v>
      </c>
    </row>
    <row r="190" spans="1:9" customFormat="1" ht="20.149999999999999" customHeight="1" x14ac:dyDescent="0.35">
      <c r="A190" s="294">
        <v>24</v>
      </c>
      <c r="B190" s="295" t="s">
        <v>1018</v>
      </c>
      <c r="C190" s="295">
        <f>data!AL92</f>
        <v>0</v>
      </c>
      <c r="D190" s="295">
        <f>data!AM92</f>
        <v>0</v>
      </c>
      <c r="E190" s="295">
        <f>data!AN92</f>
        <v>0</v>
      </c>
      <c r="F190" s="295">
        <f>data!AO92</f>
        <v>0</v>
      </c>
      <c r="G190" s="295">
        <f>data!AP92</f>
        <v>0</v>
      </c>
      <c r="H190" s="295">
        <f>data!AQ92</f>
        <v>0</v>
      </c>
      <c r="I190" s="295">
        <f>data!AR92</f>
        <v>0</v>
      </c>
    </row>
    <row r="191" spans="1:9" customFormat="1" ht="20.149999999999999" customHeight="1" x14ac:dyDescent="0.35">
      <c r="A191" s="294">
        <v>25</v>
      </c>
      <c r="B191" s="295" t="s">
        <v>1019</v>
      </c>
      <c r="C191" s="295">
        <f>data!AL93</f>
        <v>0</v>
      </c>
      <c r="D191" s="295">
        <f>data!AM93</f>
        <v>0</v>
      </c>
      <c r="E191" s="295">
        <f>data!AN93</f>
        <v>0</v>
      </c>
      <c r="F191" s="295">
        <f>data!AO93</f>
        <v>0</v>
      </c>
      <c r="G191" s="295">
        <f>data!AP93</f>
        <v>0</v>
      </c>
      <c r="H191" s="295">
        <f>data!AQ93</f>
        <v>0</v>
      </c>
      <c r="I191" s="295">
        <f>data!AR93</f>
        <v>0</v>
      </c>
    </row>
    <row r="192" spans="1:9" customFormat="1" ht="20.149999999999999" customHeight="1" x14ac:dyDescent="0.35">
      <c r="A192" s="294">
        <v>26</v>
      </c>
      <c r="B192" s="295" t="s">
        <v>294</v>
      </c>
      <c r="C192" s="302">
        <f>data!AL94</f>
        <v>0</v>
      </c>
      <c r="D192" s="302">
        <f>data!AM94</f>
        <v>0</v>
      </c>
      <c r="E192" s="302">
        <f>data!AN94</f>
        <v>0</v>
      </c>
      <c r="F192" s="302">
        <f>data!AO94</f>
        <v>0</v>
      </c>
      <c r="G192" s="302">
        <f>data!AP94</f>
        <v>0</v>
      </c>
      <c r="H192" s="302">
        <f>data!AQ94</f>
        <v>0</v>
      </c>
      <c r="I192" s="302">
        <f>data!AR94</f>
        <v>0</v>
      </c>
    </row>
    <row r="193" spans="1:9" customFormat="1" ht="20.149999999999999" customHeight="1" x14ac:dyDescent="0.35">
      <c r="A193" s="288" t="s">
        <v>1001</v>
      </c>
      <c r="B193" s="289"/>
      <c r="C193" s="289"/>
      <c r="D193" s="289"/>
      <c r="E193" s="289"/>
      <c r="F193" s="289"/>
      <c r="G193" s="289"/>
      <c r="H193" s="289"/>
      <c r="I193" s="288"/>
    </row>
    <row r="194" spans="1:9" customFormat="1" ht="20.149999999999999" customHeight="1" x14ac:dyDescent="0.35">
      <c r="D194" s="290"/>
      <c r="I194" s="291" t="s">
        <v>1039</v>
      </c>
    </row>
    <row r="195" spans="1:9" customFormat="1" ht="20.149999999999999" customHeight="1" x14ac:dyDescent="0.35">
      <c r="A195" s="290"/>
    </row>
    <row r="196" spans="1:9" customFormat="1" ht="20.149999999999999" customHeight="1" x14ac:dyDescent="0.35">
      <c r="A196" s="292" t="str">
        <f>"Hospital: "&amp;data!C98</f>
        <v>Hospital: Shriners Hospitals for Children - Spokane</v>
      </c>
      <c r="G196" s="293"/>
      <c r="H196" s="292" t="str">
        <f>"FYE: "&amp;data!C96</f>
        <v>FYE: 12/31/2023</v>
      </c>
    </row>
    <row r="197" spans="1:9" customFormat="1" ht="20.149999999999999" customHeight="1" x14ac:dyDescent="0.35">
      <c r="A197" s="294">
        <v>1</v>
      </c>
      <c r="B197" s="295" t="s">
        <v>236</v>
      </c>
      <c r="C197" s="297" t="s">
        <v>78</v>
      </c>
      <c r="D197" s="297" t="s">
        <v>79</v>
      </c>
      <c r="E197" s="297" t="s">
        <v>80</v>
      </c>
      <c r="F197" s="297" t="s">
        <v>81</v>
      </c>
      <c r="G197" s="297" t="s">
        <v>82</v>
      </c>
      <c r="H197" s="297" t="s">
        <v>83</v>
      </c>
      <c r="I197" s="297" t="s">
        <v>84</v>
      </c>
    </row>
    <row r="198" spans="1:9" customFormat="1" ht="20.149999999999999" customHeight="1" x14ac:dyDescent="0.35">
      <c r="A198" s="298">
        <v>2</v>
      </c>
      <c r="B198" s="299" t="s">
        <v>1003</v>
      </c>
      <c r="C198" s="301"/>
      <c r="D198" s="301" t="s">
        <v>157</v>
      </c>
      <c r="E198" s="301" t="s">
        <v>158</v>
      </c>
      <c r="F198" s="301" t="s">
        <v>159</v>
      </c>
      <c r="G198" s="301" t="s">
        <v>1040</v>
      </c>
      <c r="H198" s="301" t="s">
        <v>161</v>
      </c>
      <c r="I198" s="301"/>
    </row>
    <row r="199" spans="1:9" customFormat="1" ht="20.149999999999999" customHeight="1" x14ac:dyDescent="0.35">
      <c r="A199" s="298"/>
      <c r="B199" s="299"/>
      <c r="C199" s="301" t="s">
        <v>156</v>
      </c>
      <c r="D199" s="301" t="s">
        <v>258</v>
      </c>
      <c r="E199" s="301" t="s">
        <v>1041</v>
      </c>
      <c r="F199" s="301" t="s">
        <v>213</v>
      </c>
      <c r="G199" s="301" t="s">
        <v>228</v>
      </c>
      <c r="H199" s="301" t="s">
        <v>215</v>
      </c>
      <c r="I199" s="301" t="s">
        <v>162</v>
      </c>
    </row>
    <row r="200" spans="1:9" customFormat="1" ht="20.149999999999999" customHeight="1" x14ac:dyDescent="0.35">
      <c r="A200" s="294">
        <v>3</v>
      </c>
      <c r="B200" s="295" t="s">
        <v>1007</v>
      </c>
      <c r="C200" s="297" t="s">
        <v>253</v>
      </c>
      <c r="D200" s="297" t="s">
        <v>258</v>
      </c>
      <c r="E200" s="297" t="s">
        <v>255</v>
      </c>
      <c r="F200" s="307"/>
      <c r="G200" s="307"/>
      <c r="H200" s="307"/>
      <c r="I200" s="297" t="s">
        <v>259</v>
      </c>
    </row>
    <row r="201" spans="1:9" customFormat="1" ht="20.149999999999999" customHeight="1" x14ac:dyDescent="0.35">
      <c r="A201" s="294">
        <v>4</v>
      </c>
      <c r="B201" s="295" t="s">
        <v>261</v>
      </c>
      <c r="C201" s="295">
        <f>data!AS59</f>
        <v>0</v>
      </c>
      <c r="D201" s="295">
        <f>data!AT59</f>
        <v>0</v>
      </c>
      <c r="E201" s="295">
        <f>data!AU59</f>
        <v>0</v>
      </c>
      <c r="F201" s="307"/>
      <c r="G201" s="307"/>
      <c r="H201" s="307"/>
      <c r="I201" s="295">
        <f>data!AY59</f>
        <v>21846</v>
      </c>
    </row>
    <row r="202" spans="1:9" customFormat="1" ht="20.149999999999999" customHeight="1" x14ac:dyDescent="0.35">
      <c r="A202" s="294">
        <v>5</v>
      </c>
      <c r="B202" s="295" t="s">
        <v>262</v>
      </c>
      <c r="C202" s="302">
        <f>data!AS60</f>
        <v>0</v>
      </c>
      <c r="D202" s="302">
        <f>data!AT60</f>
        <v>0</v>
      </c>
      <c r="E202" s="302">
        <f>data!AU60</f>
        <v>0</v>
      </c>
      <c r="F202" s="302">
        <f>data!AV60</f>
        <v>0</v>
      </c>
      <c r="G202" s="302">
        <f>data!AW60</f>
        <v>0</v>
      </c>
      <c r="H202" s="302">
        <f>data!AX60</f>
        <v>0</v>
      </c>
      <c r="I202" s="302">
        <f>data!AY60</f>
        <v>4.53</v>
      </c>
    </row>
    <row r="203" spans="1:9" customFormat="1" ht="20.149999999999999" customHeight="1" x14ac:dyDescent="0.35">
      <c r="A203" s="294">
        <v>6</v>
      </c>
      <c r="B203" s="295" t="s">
        <v>263</v>
      </c>
      <c r="C203" s="295">
        <f>data!AS61</f>
        <v>0</v>
      </c>
      <c r="D203" s="295">
        <f>data!AT61</f>
        <v>0</v>
      </c>
      <c r="E203" s="295">
        <f>data!AU61</f>
        <v>0</v>
      </c>
      <c r="F203" s="295">
        <f>data!AV61</f>
        <v>0</v>
      </c>
      <c r="G203" s="295">
        <f>data!AW61</f>
        <v>0</v>
      </c>
      <c r="H203" s="295">
        <f>data!AX61</f>
        <v>0</v>
      </c>
      <c r="I203" s="295">
        <f>data!AY61</f>
        <v>244301</v>
      </c>
    </row>
    <row r="204" spans="1:9" customFormat="1" ht="20.149999999999999" customHeight="1" x14ac:dyDescent="0.35">
      <c r="A204" s="294">
        <v>7</v>
      </c>
      <c r="B204" s="295" t="s">
        <v>11</v>
      </c>
      <c r="C204" s="295">
        <f>data!AS62</f>
        <v>0</v>
      </c>
      <c r="D204" s="295">
        <f>data!AT62</f>
        <v>0</v>
      </c>
      <c r="E204" s="295">
        <f>data!AU62</f>
        <v>0</v>
      </c>
      <c r="F204" s="295">
        <f>data!AV62</f>
        <v>0</v>
      </c>
      <c r="G204" s="295">
        <f>data!AW62</f>
        <v>0</v>
      </c>
      <c r="H204" s="295">
        <f>data!AX62</f>
        <v>0</v>
      </c>
      <c r="I204" s="295">
        <f>data!AY62</f>
        <v>75828</v>
      </c>
    </row>
    <row r="205" spans="1:9" customFormat="1" ht="20.149999999999999" customHeight="1" x14ac:dyDescent="0.35">
      <c r="A205" s="294">
        <v>8</v>
      </c>
      <c r="B205" s="295" t="s">
        <v>264</v>
      </c>
      <c r="C205" s="295">
        <f>data!AS63</f>
        <v>0</v>
      </c>
      <c r="D205" s="295">
        <f>data!AT63</f>
        <v>0</v>
      </c>
      <c r="E205" s="295">
        <f>data!AU63</f>
        <v>0</v>
      </c>
      <c r="F205" s="295">
        <f>data!AV63</f>
        <v>0</v>
      </c>
      <c r="G205" s="295">
        <f>data!AW63</f>
        <v>0</v>
      </c>
      <c r="H205" s="295">
        <f>data!AX63</f>
        <v>0</v>
      </c>
      <c r="I205" s="295">
        <f>data!AY63</f>
        <v>0</v>
      </c>
    </row>
    <row r="206" spans="1:9" customFormat="1" ht="20.149999999999999" customHeight="1" x14ac:dyDescent="0.35">
      <c r="A206" s="294">
        <v>9</v>
      </c>
      <c r="B206" s="295" t="s">
        <v>265</v>
      </c>
      <c r="C206" s="295">
        <f>data!AS64</f>
        <v>0</v>
      </c>
      <c r="D206" s="295">
        <f>data!AT64</f>
        <v>0</v>
      </c>
      <c r="E206" s="295">
        <f>data!AU64</f>
        <v>0</v>
      </c>
      <c r="F206" s="295">
        <f>data!AV64</f>
        <v>0</v>
      </c>
      <c r="G206" s="295">
        <f>data!AW64</f>
        <v>0</v>
      </c>
      <c r="H206" s="295">
        <f>data!AX64</f>
        <v>0</v>
      </c>
      <c r="I206" s="295">
        <f>data!AY64</f>
        <v>0</v>
      </c>
    </row>
    <row r="207" spans="1:9" customFormat="1" ht="20.149999999999999" customHeight="1" x14ac:dyDescent="0.35">
      <c r="A207" s="294">
        <v>10</v>
      </c>
      <c r="B207" s="295" t="s">
        <v>523</v>
      </c>
      <c r="C207" s="295">
        <f>data!AS65</f>
        <v>0</v>
      </c>
      <c r="D207" s="295">
        <f>data!AT65</f>
        <v>0</v>
      </c>
      <c r="E207" s="295">
        <f>data!AU65</f>
        <v>0</v>
      </c>
      <c r="F207" s="295">
        <f>data!AV65</f>
        <v>0</v>
      </c>
      <c r="G207" s="295">
        <f>data!AW65</f>
        <v>0</v>
      </c>
      <c r="H207" s="295">
        <f>data!AX65</f>
        <v>0</v>
      </c>
      <c r="I207" s="295">
        <f>data!AY65</f>
        <v>0</v>
      </c>
    </row>
    <row r="208" spans="1:9" customFormat="1" ht="20.149999999999999" customHeight="1" x14ac:dyDescent="0.35">
      <c r="A208" s="294">
        <v>11</v>
      </c>
      <c r="B208" s="295" t="s">
        <v>524</v>
      </c>
      <c r="C208" s="295">
        <f>data!AS66</f>
        <v>0</v>
      </c>
      <c r="D208" s="295">
        <f>data!AT66</f>
        <v>0</v>
      </c>
      <c r="E208" s="295">
        <f>data!AU66</f>
        <v>0</v>
      </c>
      <c r="F208" s="295">
        <f>data!AV66</f>
        <v>0</v>
      </c>
      <c r="G208" s="295">
        <f>data!AW66</f>
        <v>0</v>
      </c>
      <c r="H208" s="295">
        <f>data!AX66</f>
        <v>0</v>
      </c>
      <c r="I208" s="295">
        <f>data!AY66</f>
        <v>0</v>
      </c>
    </row>
    <row r="209" spans="1:9" customFormat="1" ht="20.149999999999999" customHeight="1" x14ac:dyDescent="0.35">
      <c r="A209" s="294">
        <v>12</v>
      </c>
      <c r="B209" s="295" t="s">
        <v>16</v>
      </c>
      <c r="C209" s="295">
        <f>data!AS67</f>
        <v>0</v>
      </c>
      <c r="D209" s="295">
        <f>data!AT67</f>
        <v>0</v>
      </c>
      <c r="E209" s="295">
        <f>data!AU67</f>
        <v>0</v>
      </c>
      <c r="F209" s="295">
        <f>data!AV67</f>
        <v>0</v>
      </c>
      <c r="G209" s="295">
        <f>data!AW67</f>
        <v>0</v>
      </c>
      <c r="H209" s="295">
        <f>data!AX67</f>
        <v>0</v>
      </c>
      <c r="I209" s="295">
        <f>data!AY67</f>
        <v>66432</v>
      </c>
    </row>
    <row r="210" spans="1:9" customFormat="1" ht="20.149999999999999" customHeight="1" x14ac:dyDescent="0.35">
      <c r="A210" s="294">
        <v>13</v>
      </c>
      <c r="B210" s="295" t="s">
        <v>1008</v>
      </c>
      <c r="C210" s="295">
        <f>data!AS68</f>
        <v>0</v>
      </c>
      <c r="D210" s="295">
        <f>data!AT68</f>
        <v>0</v>
      </c>
      <c r="E210" s="295">
        <f>data!AU68</f>
        <v>0</v>
      </c>
      <c r="F210" s="295">
        <f>data!AV68</f>
        <v>0</v>
      </c>
      <c r="G210" s="295">
        <f>data!AW68</f>
        <v>0</v>
      </c>
      <c r="H210" s="295">
        <f>data!AX68</f>
        <v>0</v>
      </c>
      <c r="I210" s="295">
        <f>data!AY68</f>
        <v>0</v>
      </c>
    </row>
    <row r="211" spans="1:9" customFormat="1" ht="20.149999999999999" customHeight="1" x14ac:dyDescent="0.35">
      <c r="A211" s="294">
        <v>14</v>
      </c>
      <c r="B211" s="295" t="s">
        <v>1009</v>
      </c>
      <c r="C211" s="295">
        <f>data!AS69</f>
        <v>0</v>
      </c>
      <c r="D211" s="295">
        <f>data!AT69</f>
        <v>0</v>
      </c>
      <c r="E211" s="295">
        <f>data!AU69</f>
        <v>0</v>
      </c>
      <c r="F211" s="295">
        <f>data!AV69</f>
        <v>0</v>
      </c>
      <c r="G211" s="295">
        <f>data!AW69</f>
        <v>0</v>
      </c>
      <c r="H211" s="295">
        <f>data!AX69</f>
        <v>0</v>
      </c>
      <c r="I211" s="295">
        <f>data!AY69</f>
        <v>0</v>
      </c>
    </row>
    <row r="212" spans="1:9" customFormat="1" ht="20.149999999999999" customHeight="1" x14ac:dyDescent="0.35">
      <c r="A212" s="294">
        <v>15</v>
      </c>
      <c r="B212" s="295" t="s">
        <v>284</v>
      </c>
      <c r="C212" s="295">
        <f>-data!AS84</f>
        <v>0</v>
      </c>
      <c r="D212" s="295">
        <f>-data!AT84</f>
        <v>0</v>
      </c>
      <c r="E212" s="295">
        <f>-data!AU84</f>
        <v>0</v>
      </c>
      <c r="F212" s="295">
        <f>-data!AV84</f>
        <v>0</v>
      </c>
      <c r="G212" s="295">
        <f>-data!AW84</f>
        <v>0</v>
      </c>
      <c r="H212" s="295">
        <f>-data!AX84</f>
        <v>0</v>
      </c>
      <c r="I212" s="295">
        <f>-data!AY84</f>
        <v>0</v>
      </c>
    </row>
    <row r="213" spans="1:9" customFormat="1" ht="20.149999999999999" customHeight="1" x14ac:dyDescent="0.35">
      <c r="A213" s="294">
        <v>16</v>
      </c>
      <c r="B213" s="303" t="s">
        <v>1010</v>
      </c>
      <c r="C213" s="295">
        <f>data!AS85</f>
        <v>0</v>
      </c>
      <c r="D213" s="295">
        <f>data!AT85</f>
        <v>0</v>
      </c>
      <c r="E213" s="295">
        <f>data!AU85</f>
        <v>0</v>
      </c>
      <c r="F213" s="295">
        <f>data!AV85</f>
        <v>0</v>
      </c>
      <c r="G213" s="295">
        <f>data!AW85</f>
        <v>0</v>
      </c>
      <c r="H213" s="295">
        <f>data!AX85</f>
        <v>0</v>
      </c>
      <c r="I213" s="295">
        <f>data!AY85</f>
        <v>386561</v>
      </c>
    </row>
    <row r="214" spans="1:9" customFormat="1" ht="20.149999999999999" customHeight="1" x14ac:dyDescent="0.35">
      <c r="A214" s="294">
        <v>17</v>
      </c>
      <c r="B214" s="295" t="s">
        <v>286</v>
      </c>
      <c r="C214" s="305"/>
      <c r="D214" s="305"/>
      <c r="E214" s="305"/>
      <c r="F214" s="305"/>
      <c r="G214" s="305"/>
      <c r="H214" s="305"/>
      <c r="I214" s="305"/>
    </row>
    <row r="215" spans="1:9" customFormat="1" ht="20.149999999999999" customHeight="1" x14ac:dyDescent="0.35">
      <c r="A215" s="294">
        <v>18</v>
      </c>
      <c r="B215" s="295" t="s">
        <v>1011</v>
      </c>
      <c r="C215" s="303" t="e">
        <f>+data!M710</f>
        <v>#DIV/0!</v>
      </c>
      <c r="D215" s="303" t="e">
        <f>+data!M711</f>
        <v>#DIV/0!</v>
      </c>
      <c r="E215" s="303" t="e">
        <f>+data!M712</f>
        <v>#DIV/0!</v>
      </c>
      <c r="F215" s="303" t="e">
        <f>+data!M713</f>
        <v>#DIV/0!</v>
      </c>
      <c r="G215" s="309"/>
      <c r="H215" s="295"/>
      <c r="I215" s="295"/>
    </row>
    <row r="216" spans="1:9" customFormat="1" ht="20.149999999999999" customHeight="1" x14ac:dyDescent="0.35">
      <c r="A216" s="294">
        <v>19</v>
      </c>
      <c r="B216" s="303" t="s">
        <v>1012</v>
      </c>
      <c r="C216" s="295">
        <f>data!AS87</f>
        <v>0</v>
      </c>
      <c r="D216" s="295">
        <f>data!AT87</f>
        <v>0</v>
      </c>
      <c r="E216" s="295">
        <f>data!AU87</f>
        <v>0</v>
      </c>
      <c r="F216" s="295">
        <f>data!AV87</f>
        <v>0</v>
      </c>
      <c r="G216" s="310" t="str">
        <f>IF(data!AW87&gt;0,data!AW87,"")</f>
        <v>x</v>
      </c>
      <c r="H216" s="310" t="str">
        <f>IF(data!AX87&gt;0,data!AX87,"")</f>
        <v>x</v>
      </c>
      <c r="I216" s="310" t="str">
        <f>IF(data!AY87&gt;0,data!AY87,"")</f>
        <v>x</v>
      </c>
    </row>
    <row r="217" spans="1:9" customFormat="1" ht="20.149999999999999" customHeight="1" x14ac:dyDescent="0.35">
      <c r="A217" s="294">
        <v>20</v>
      </c>
      <c r="B217" s="303" t="s">
        <v>1013</v>
      </c>
      <c r="C217" s="295">
        <f>data!AS88</f>
        <v>0</v>
      </c>
      <c r="D217" s="295">
        <f>data!AT88</f>
        <v>0</v>
      </c>
      <c r="E217" s="295">
        <f>data!AU88</f>
        <v>0</v>
      </c>
      <c r="F217" s="295">
        <f>data!AV88</f>
        <v>0</v>
      </c>
      <c r="G217" s="310" t="str">
        <f>IF(data!AW88&gt;0,data!AW88,"")</f>
        <v>x</v>
      </c>
      <c r="H217" s="310" t="str">
        <f>IF(data!AX88&gt;0,data!AX88,"")</f>
        <v>x</v>
      </c>
      <c r="I217" s="310" t="str">
        <f>IF(data!AY88&gt;0,data!AY88,"")</f>
        <v>x</v>
      </c>
    </row>
    <row r="218" spans="1:9" customFormat="1" ht="20.149999999999999" customHeight="1" x14ac:dyDescent="0.35">
      <c r="A218" s="294">
        <v>21</v>
      </c>
      <c r="B218" s="303" t="s">
        <v>1014</v>
      </c>
      <c r="C218" s="295">
        <f>data!AS89</f>
        <v>0</v>
      </c>
      <c r="D218" s="295">
        <f>data!AT89</f>
        <v>0</v>
      </c>
      <c r="E218" s="295">
        <f>data!AU89</f>
        <v>0</v>
      </c>
      <c r="F218" s="295">
        <f>data!AV89</f>
        <v>0</v>
      </c>
      <c r="G218" s="310" t="str">
        <f>IF(data!AW89&gt;0,data!AW89,"")</f>
        <v>x</v>
      </c>
      <c r="H218" s="310" t="str">
        <f>IF(data!AX89&gt;0,data!AX89,"")</f>
        <v>x</v>
      </c>
      <c r="I218" s="310" t="str">
        <f>IF(data!AY89&gt;0,data!AY89,"")</f>
        <v>x</v>
      </c>
    </row>
    <row r="219" spans="1:9" customFormat="1" ht="20.149999999999999" customHeight="1" x14ac:dyDescent="0.35">
      <c r="A219" s="294" t="s">
        <v>1015</v>
      </c>
      <c r="B219" s="295"/>
      <c r="C219" s="305"/>
      <c r="D219" s="305"/>
      <c r="E219" s="305"/>
      <c r="F219" s="305"/>
      <c r="G219" s="305"/>
      <c r="H219" s="305"/>
      <c r="I219" s="305"/>
    </row>
    <row r="220" spans="1:9" customFormat="1" ht="20.149999999999999" customHeight="1" x14ac:dyDescent="0.35">
      <c r="A220" s="294">
        <v>22</v>
      </c>
      <c r="B220" s="295" t="s">
        <v>1016</v>
      </c>
      <c r="C220" s="295">
        <f>data!AS90</f>
        <v>0</v>
      </c>
      <c r="D220" s="295">
        <f>data!AT90</f>
        <v>0</v>
      </c>
      <c r="E220" s="295">
        <f>data!AU90</f>
        <v>0</v>
      </c>
      <c r="F220" s="295">
        <f>data!AV90</f>
        <v>0</v>
      </c>
      <c r="G220" s="295">
        <f>data!AW90</f>
        <v>0</v>
      </c>
      <c r="H220" s="295">
        <f>data!AX90</f>
        <v>0</v>
      </c>
      <c r="I220" s="295">
        <f>data!AY90</f>
        <v>4817</v>
      </c>
    </row>
    <row r="221" spans="1:9" customFormat="1" ht="20.149999999999999" customHeight="1" x14ac:dyDescent="0.35">
      <c r="A221" s="294">
        <v>23</v>
      </c>
      <c r="B221" s="295" t="s">
        <v>1017</v>
      </c>
      <c r="C221" s="295">
        <f>data!AS91</f>
        <v>0</v>
      </c>
      <c r="D221" s="295">
        <f>data!AT91</f>
        <v>0</v>
      </c>
      <c r="E221" s="295">
        <f>data!AU91</f>
        <v>0</v>
      </c>
      <c r="F221" s="295">
        <f>data!AV91</f>
        <v>0</v>
      </c>
      <c r="G221" s="295">
        <f>data!AW91</f>
        <v>0</v>
      </c>
      <c r="H221" s="310" t="str">
        <f>IF(data!AX91&gt;0,data!AX91,"")</f>
        <v>x</v>
      </c>
      <c r="I221" s="310" t="str">
        <f>IF(data!AY91&gt;0,data!AY91,"")</f>
        <v>x</v>
      </c>
    </row>
    <row r="222" spans="1:9" customFormat="1" ht="20.149999999999999" customHeight="1" x14ac:dyDescent="0.35">
      <c r="A222" s="294">
        <v>24</v>
      </c>
      <c r="B222" s="295" t="s">
        <v>1018</v>
      </c>
      <c r="C222" s="295">
        <f>data!AS92</f>
        <v>0</v>
      </c>
      <c r="D222" s="295">
        <f>data!AT92</f>
        <v>0</v>
      </c>
      <c r="E222" s="295">
        <f>data!AU92</f>
        <v>0</v>
      </c>
      <c r="F222" s="295">
        <f>data!AV92</f>
        <v>0</v>
      </c>
      <c r="G222" s="295">
        <f>data!AW92</f>
        <v>0</v>
      </c>
      <c r="H222" s="310" t="str">
        <f>IF(data!AX92&gt;0,data!AX92,"")</f>
        <v>x</v>
      </c>
      <c r="I222" s="310" t="str">
        <f>IF(data!AY92&gt;0,data!AY92,"")</f>
        <v>x</v>
      </c>
    </row>
    <row r="223" spans="1:9" customFormat="1" ht="20.149999999999999" customHeight="1" x14ac:dyDescent="0.35">
      <c r="A223" s="294">
        <v>25</v>
      </c>
      <c r="B223" s="295" t="s">
        <v>1019</v>
      </c>
      <c r="C223" s="295">
        <f>data!AS93</f>
        <v>0</v>
      </c>
      <c r="D223" s="295">
        <f>data!AT93</f>
        <v>0</v>
      </c>
      <c r="E223" s="295">
        <f>data!AU93</f>
        <v>0</v>
      </c>
      <c r="F223" s="295">
        <f>data!AV93</f>
        <v>0</v>
      </c>
      <c r="G223" s="295">
        <f>data!AW93</f>
        <v>0</v>
      </c>
      <c r="H223" s="310" t="str">
        <f>IF(data!AX93&gt;0,data!AX93,"")</f>
        <v>x</v>
      </c>
      <c r="I223" s="310" t="str">
        <f>IF(data!AY93&gt;0,data!AY93,"")</f>
        <v>x</v>
      </c>
    </row>
    <row r="224" spans="1:9" customFormat="1" ht="20.149999999999999" customHeight="1" x14ac:dyDescent="0.35">
      <c r="A224" s="294">
        <v>26</v>
      </c>
      <c r="B224" s="295" t="s">
        <v>294</v>
      </c>
      <c r="C224" s="302">
        <f>data!AS94</f>
        <v>0</v>
      </c>
      <c r="D224" s="302">
        <f>data!AT94</f>
        <v>0</v>
      </c>
      <c r="E224" s="302">
        <f>data!AU94</f>
        <v>0</v>
      </c>
      <c r="F224" s="302">
        <f>data!AV94</f>
        <v>0</v>
      </c>
      <c r="G224" s="310" t="str">
        <f>IF(data!AW94&gt;0,data!AW94,"")</f>
        <v>x</v>
      </c>
      <c r="H224" s="310" t="str">
        <f>IF(data!AX94&gt;0,data!AX94,"")</f>
        <v>x</v>
      </c>
      <c r="I224" s="310" t="str">
        <f>IF(data!AY94&gt;0,data!AY94,"")</f>
        <v>x</v>
      </c>
    </row>
    <row r="225" spans="1:9" customFormat="1" ht="20.149999999999999" customHeight="1" x14ac:dyDescent="0.35">
      <c r="A225" s="288" t="s">
        <v>1001</v>
      </c>
      <c r="B225" s="289"/>
      <c r="C225" s="289"/>
      <c r="D225" s="289"/>
      <c r="E225" s="289"/>
      <c r="F225" s="289"/>
      <c r="G225" s="289"/>
      <c r="H225" s="289"/>
      <c r="I225" s="288"/>
    </row>
    <row r="226" spans="1:9" customFormat="1" ht="20.149999999999999" customHeight="1" x14ac:dyDescent="0.35">
      <c r="D226" s="290"/>
      <c r="I226" s="291" t="s">
        <v>1042</v>
      </c>
    </row>
    <row r="227" spans="1:9" customFormat="1" ht="20.149999999999999" customHeight="1" x14ac:dyDescent="0.35">
      <c r="A227" s="290"/>
    </row>
    <row r="228" spans="1:9" customFormat="1" ht="20.149999999999999" customHeight="1" x14ac:dyDescent="0.35">
      <c r="A228" s="292" t="str">
        <f>"Hospital: "&amp;data!C98</f>
        <v>Hospital: Shriners Hospitals for Children - Spokane</v>
      </c>
      <c r="G228" s="293"/>
      <c r="H228" s="292" t="str">
        <f>"FYE: "&amp;data!C96</f>
        <v>FYE: 12/31/2023</v>
      </c>
    </row>
    <row r="229" spans="1:9" customFormat="1" ht="20.149999999999999" customHeight="1" x14ac:dyDescent="0.35">
      <c r="A229" s="294">
        <v>1</v>
      </c>
      <c r="B229" s="295" t="s">
        <v>236</v>
      </c>
      <c r="C229" s="297" t="s">
        <v>85</v>
      </c>
      <c r="D229" s="297" t="s">
        <v>86</v>
      </c>
      <c r="E229" s="297" t="s">
        <v>87</v>
      </c>
      <c r="F229" s="297" t="s">
        <v>88</v>
      </c>
      <c r="G229" s="297" t="s">
        <v>89</v>
      </c>
      <c r="H229" s="297" t="s">
        <v>90</v>
      </c>
      <c r="I229" s="297" t="s">
        <v>91</v>
      </c>
    </row>
    <row r="230" spans="1:9" customFormat="1" ht="20.149999999999999" customHeight="1" x14ac:dyDescent="0.35">
      <c r="A230" s="298">
        <v>2</v>
      </c>
      <c r="B230" s="299" t="s">
        <v>1003</v>
      </c>
      <c r="C230" s="301"/>
      <c r="D230" s="301" t="s">
        <v>164</v>
      </c>
      <c r="E230" s="301" t="s">
        <v>165</v>
      </c>
      <c r="F230" s="301" t="s">
        <v>134</v>
      </c>
      <c r="G230" s="301"/>
      <c r="H230" s="301"/>
      <c r="I230" s="301"/>
    </row>
    <row r="231" spans="1:9" customFormat="1" ht="20.149999999999999" customHeight="1" x14ac:dyDescent="0.35">
      <c r="A231" s="298"/>
      <c r="B231" s="299"/>
      <c r="C231" s="301" t="s">
        <v>163</v>
      </c>
      <c r="D231" s="301" t="s">
        <v>216</v>
      </c>
      <c r="E231" s="301" t="s">
        <v>1043</v>
      </c>
      <c r="F231" s="301" t="s">
        <v>1044</v>
      </c>
      <c r="G231" s="301" t="s">
        <v>166</v>
      </c>
      <c r="H231" s="301" t="s">
        <v>167</v>
      </c>
      <c r="I231" s="301" t="s">
        <v>168</v>
      </c>
    </row>
    <row r="232" spans="1:9" customFormat="1" ht="20.149999999999999" customHeight="1" x14ac:dyDescent="0.35">
      <c r="A232" s="294">
        <v>3</v>
      </c>
      <c r="B232" s="295" t="s">
        <v>1007</v>
      </c>
      <c r="C232" s="297" t="s">
        <v>1045</v>
      </c>
      <c r="D232" s="297" t="s">
        <v>1046</v>
      </c>
      <c r="E232" s="307"/>
      <c r="F232" s="307"/>
      <c r="G232" s="307"/>
      <c r="H232" s="297" t="s">
        <v>260</v>
      </c>
      <c r="I232" s="307"/>
    </row>
    <row r="233" spans="1:9" customFormat="1" ht="20.149999999999999" customHeight="1" x14ac:dyDescent="0.35">
      <c r="A233" s="294">
        <v>4</v>
      </c>
      <c r="B233" s="295" t="s">
        <v>261</v>
      </c>
      <c r="C233" s="295">
        <f>data!AZ59</f>
        <v>0</v>
      </c>
      <c r="D233" s="295">
        <f>data!BA59</f>
        <v>0</v>
      </c>
      <c r="E233" s="307"/>
      <c r="F233" s="307"/>
      <c r="G233" s="307"/>
      <c r="H233" s="295">
        <f>data!BE59</f>
        <v>88742</v>
      </c>
      <c r="I233" s="307"/>
    </row>
    <row r="234" spans="1:9" customFormat="1" ht="20.149999999999999" customHeight="1" x14ac:dyDescent="0.35">
      <c r="A234" s="294">
        <v>5</v>
      </c>
      <c r="B234" s="295" t="s">
        <v>262</v>
      </c>
      <c r="C234" s="302">
        <f>data!AZ60</f>
        <v>0</v>
      </c>
      <c r="D234" s="302">
        <f>data!BA60</f>
        <v>0</v>
      </c>
      <c r="E234" s="302">
        <f>data!BB60</f>
        <v>6.94</v>
      </c>
      <c r="F234" s="302">
        <f>data!BC60</f>
        <v>0</v>
      </c>
      <c r="G234" s="302">
        <f>data!BD60</f>
        <v>0</v>
      </c>
      <c r="H234" s="302">
        <f>data!BE60</f>
        <v>4.8600000000000003</v>
      </c>
      <c r="I234" s="302">
        <f>data!BF60</f>
        <v>8.82</v>
      </c>
    </row>
    <row r="235" spans="1:9" customFormat="1" ht="20.149999999999999" customHeight="1" x14ac:dyDescent="0.35">
      <c r="A235" s="294">
        <v>6</v>
      </c>
      <c r="B235" s="295" t="s">
        <v>263</v>
      </c>
      <c r="C235" s="295">
        <f>data!AZ61</f>
        <v>0</v>
      </c>
      <c r="D235" s="295">
        <f>data!BA61</f>
        <v>0</v>
      </c>
      <c r="E235" s="295">
        <f>data!BB61</f>
        <v>642487</v>
      </c>
      <c r="F235" s="295">
        <f>data!BC61</f>
        <v>0</v>
      </c>
      <c r="G235" s="295">
        <f>data!BD61</f>
        <v>0</v>
      </c>
      <c r="H235" s="295">
        <f>data!BE61</f>
        <v>450962</v>
      </c>
      <c r="I235" s="295">
        <f>data!BF61</f>
        <v>426963</v>
      </c>
    </row>
    <row r="236" spans="1:9" customFormat="1" ht="20.149999999999999" customHeight="1" x14ac:dyDescent="0.35">
      <c r="A236" s="294">
        <v>7</v>
      </c>
      <c r="B236" s="295" t="s">
        <v>11</v>
      </c>
      <c r="C236" s="295">
        <f>data!AZ62</f>
        <v>0</v>
      </c>
      <c r="D236" s="295">
        <f>data!BA62</f>
        <v>0</v>
      </c>
      <c r="E236" s="295">
        <f>data!BB62</f>
        <v>199419</v>
      </c>
      <c r="F236" s="295">
        <f>data!BC62</f>
        <v>0</v>
      </c>
      <c r="G236" s="295">
        <f>data!BD62</f>
        <v>0</v>
      </c>
      <c r="H236" s="295">
        <f>data!BE62</f>
        <v>139972</v>
      </c>
      <c r="I236" s="295">
        <f>data!BF62</f>
        <v>132523</v>
      </c>
    </row>
    <row r="237" spans="1:9" customFormat="1" ht="20.149999999999999" customHeight="1" x14ac:dyDescent="0.35">
      <c r="A237" s="294">
        <v>8</v>
      </c>
      <c r="B237" s="295" t="s">
        <v>264</v>
      </c>
      <c r="C237" s="295">
        <f>data!AZ63</f>
        <v>0</v>
      </c>
      <c r="D237" s="295">
        <f>data!BA63</f>
        <v>0</v>
      </c>
      <c r="E237" s="295">
        <f>data!BB63</f>
        <v>0</v>
      </c>
      <c r="F237" s="295">
        <f>data!BC63</f>
        <v>0</v>
      </c>
      <c r="G237" s="295">
        <f>data!BD63</f>
        <v>0</v>
      </c>
      <c r="H237" s="295">
        <f>data!BE63</f>
        <v>0</v>
      </c>
      <c r="I237" s="295">
        <f>data!BF63</f>
        <v>0</v>
      </c>
    </row>
    <row r="238" spans="1:9" customFormat="1" ht="20.149999999999999" customHeight="1" x14ac:dyDescent="0.35">
      <c r="A238" s="294">
        <v>9</v>
      </c>
      <c r="B238" s="295" t="s">
        <v>265</v>
      </c>
      <c r="C238" s="295">
        <f>data!AZ64</f>
        <v>0</v>
      </c>
      <c r="D238" s="295">
        <f>data!BA64</f>
        <v>0</v>
      </c>
      <c r="E238" s="295">
        <f>data!BB64</f>
        <v>0</v>
      </c>
      <c r="F238" s="295">
        <f>data!BC64</f>
        <v>0</v>
      </c>
      <c r="G238" s="295">
        <f>data!BD64</f>
        <v>0</v>
      </c>
      <c r="H238" s="295">
        <f>data!BE64</f>
        <v>0</v>
      </c>
      <c r="I238" s="295">
        <f>data!BF64</f>
        <v>0</v>
      </c>
    </row>
    <row r="239" spans="1:9" customFormat="1" ht="20.149999999999999" customHeight="1" x14ac:dyDescent="0.35">
      <c r="A239" s="294">
        <v>10</v>
      </c>
      <c r="B239" s="295" t="s">
        <v>523</v>
      </c>
      <c r="C239" s="295">
        <f>data!AZ65</f>
        <v>0</v>
      </c>
      <c r="D239" s="295">
        <f>data!BA65</f>
        <v>0</v>
      </c>
      <c r="E239" s="295">
        <f>data!BB65</f>
        <v>0</v>
      </c>
      <c r="F239" s="295">
        <f>data!BC65</f>
        <v>0</v>
      </c>
      <c r="G239" s="295">
        <f>data!BD65</f>
        <v>0</v>
      </c>
      <c r="H239" s="295">
        <f>data!BE65</f>
        <v>0</v>
      </c>
      <c r="I239" s="295">
        <f>data!BF65</f>
        <v>0</v>
      </c>
    </row>
    <row r="240" spans="1:9" customFormat="1" ht="20.149999999999999" customHeight="1" x14ac:dyDescent="0.35">
      <c r="A240" s="294">
        <v>11</v>
      </c>
      <c r="B240" s="295" t="s">
        <v>524</v>
      </c>
      <c r="C240" s="295">
        <f>data!AZ66</f>
        <v>0</v>
      </c>
      <c r="D240" s="295">
        <f>data!BA66</f>
        <v>0</v>
      </c>
      <c r="E240" s="295">
        <f>data!BB66</f>
        <v>0</v>
      </c>
      <c r="F240" s="295">
        <f>data!BC66</f>
        <v>0</v>
      </c>
      <c r="G240" s="295">
        <f>data!BD66</f>
        <v>0</v>
      </c>
      <c r="H240" s="295">
        <f>data!BE66</f>
        <v>0</v>
      </c>
      <c r="I240" s="295">
        <f>data!BF66</f>
        <v>0</v>
      </c>
    </row>
    <row r="241" spans="1:9" customFormat="1" ht="20.149999999999999" customHeight="1" x14ac:dyDescent="0.35">
      <c r="A241" s="294">
        <v>12</v>
      </c>
      <c r="B241" s="295" t="s">
        <v>16</v>
      </c>
      <c r="C241" s="295">
        <f>data!AZ67</f>
        <v>19846</v>
      </c>
      <c r="D241" s="295">
        <f>data!BA67</f>
        <v>22259</v>
      </c>
      <c r="E241" s="295">
        <f>data!BB67</f>
        <v>25307</v>
      </c>
      <c r="F241" s="295">
        <f>data!BC67</f>
        <v>0</v>
      </c>
      <c r="G241" s="295">
        <f>data!BD67</f>
        <v>0</v>
      </c>
      <c r="H241" s="295">
        <f>data!BE67</f>
        <v>115736</v>
      </c>
      <c r="I241" s="295">
        <f>data!BF67</f>
        <v>9957</v>
      </c>
    </row>
    <row r="242" spans="1:9" customFormat="1" ht="20.149999999999999" customHeight="1" x14ac:dyDescent="0.35">
      <c r="A242" s="294">
        <v>13</v>
      </c>
      <c r="B242" s="295" t="s">
        <v>1008</v>
      </c>
      <c r="C242" s="295">
        <f>data!AZ68</f>
        <v>0</v>
      </c>
      <c r="D242" s="295">
        <f>data!BA68</f>
        <v>0</v>
      </c>
      <c r="E242" s="295">
        <f>data!BB68</f>
        <v>0</v>
      </c>
      <c r="F242" s="295">
        <f>data!BC68</f>
        <v>0</v>
      </c>
      <c r="G242" s="295">
        <f>data!BD68</f>
        <v>0</v>
      </c>
      <c r="H242" s="295">
        <f>data!BE68</f>
        <v>0</v>
      </c>
      <c r="I242" s="295">
        <f>data!BF68</f>
        <v>0</v>
      </c>
    </row>
    <row r="243" spans="1:9" customFormat="1" ht="20.149999999999999" customHeight="1" x14ac:dyDescent="0.35">
      <c r="A243" s="294">
        <v>14</v>
      </c>
      <c r="B243" s="295" t="s">
        <v>1009</v>
      </c>
      <c r="C243" s="295">
        <f>data!AZ69</f>
        <v>0</v>
      </c>
      <c r="D243" s="295">
        <f>data!BA69</f>
        <v>0</v>
      </c>
      <c r="E243" s="295">
        <f>data!BB69</f>
        <v>0</v>
      </c>
      <c r="F243" s="295">
        <f>data!BC69</f>
        <v>0</v>
      </c>
      <c r="G243" s="295">
        <f>data!BD69</f>
        <v>0</v>
      </c>
      <c r="H243" s="295">
        <f>data!BE69</f>
        <v>0</v>
      </c>
      <c r="I243" s="295">
        <f>data!BF69</f>
        <v>0</v>
      </c>
    </row>
    <row r="244" spans="1:9" customFormat="1" ht="20.149999999999999" customHeight="1" x14ac:dyDescent="0.35">
      <c r="A244" s="294">
        <v>15</v>
      </c>
      <c r="B244" s="295" t="s">
        <v>284</v>
      </c>
      <c r="C244" s="295">
        <f>-data!AZ84</f>
        <v>0</v>
      </c>
      <c r="D244" s="295">
        <f>-data!BA84</f>
        <v>0</v>
      </c>
      <c r="E244" s="295">
        <f>-data!BB84</f>
        <v>0</v>
      </c>
      <c r="F244" s="295">
        <f>-data!BC84</f>
        <v>0</v>
      </c>
      <c r="G244" s="295">
        <f>-data!BD84</f>
        <v>0</v>
      </c>
      <c r="H244" s="295">
        <f>-data!BE84</f>
        <v>0</v>
      </c>
      <c r="I244" s="295">
        <f>-data!BF84</f>
        <v>0</v>
      </c>
    </row>
    <row r="245" spans="1:9" customFormat="1" ht="20.149999999999999" customHeight="1" x14ac:dyDescent="0.35">
      <c r="A245" s="294">
        <v>16</v>
      </c>
      <c r="B245" s="303" t="s">
        <v>1010</v>
      </c>
      <c r="C245" s="295">
        <f>data!AZ85</f>
        <v>19846</v>
      </c>
      <c r="D245" s="295">
        <f>data!BA85</f>
        <v>22259</v>
      </c>
      <c r="E245" s="295">
        <f>data!BB85</f>
        <v>867213</v>
      </c>
      <c r="F245" s="295">
        <f>data!BC85</f>
        <v>0</v>
      </c>
      <c r="G245" s="295">
        <f>data!BD85</f>
        <v>0</v>
      </c>
      <c r="H245" s="295">
        <f>data!BE85</f>
        <v>706670</v>
      </c>
      <c r="I245" s="295">
        <f>data!BF85</f>
        <v>569443</v>
      </c>
    </row>
    <row r="246" spans="1:9" customFormat="1" ht="20.149999999999999" customHeight="1" x14ac:dyDescent="0.35">
      <c r="A246" s="294">
        <v>17</v>
      </c>
      <c r="B246" s="295" t="s">
        <v>286</v>
      </c>
      <c r="C246" s="305"/>
      <c r="D246" s="305"/>
      <c r="E246" s="305"/>
      <c r="F246" s="305"/>
      <c r="G246" s="305"/>
      <c r="H246" s="305"/>
      <c r="I246" s="305"/>
    </row>
    <row r="247" spans="1:9" customFormat="1" ht="20.149999999999999" customHeight="1" x14ac:dyDescent="0.35">
      <c r="A247" s="294">
        <v>18</v>
      </c>
      <c r="B247" s="295" t="s">
        <v>1011</v>
      </c>
      <c r="C247" s="295"/>
      <c r="D247" s="295"/>
      <c r="E247" s="295"/>
      <c r="F247" s="295"/>
      <c r="G247" s="295"/>
      <c r="H247" s="295"/>
      <c r="I247" s="295"/>
    </row>
    <row r="248" spans="1:9" customFormat="1" ht="20.149999999999999" customHeight="1" x14ac:dyDescent="0.35">
      <c r="A248" s="294">
        <v>19</v>
      </c>
      <c r="B248" s="303" t="s">
        <v>1012</v>
      </c>
      <c r="C248" s="310" t="str">
        <f>IF(data!AZ87&gt;0,data!AZ87,"")</f>
        <v>x</v>
      </c>
      <c r="D248" s="310" t="str">
        <f>IF(data!BA87&gt;0,data!BA87,"")</f>
        <v>x</v>
      </c>
      <c r="E248" s="310" t="str">
        <f>IF(data!BB87&gt;0,data!BB87,"")</f>
        <v>x</v>
      </c>
      <c r="F248" s="310" t="str">
        <f>IF(data!BC87&gt;0,data!BC87,"")</f>
        <v>x</v>
      </c>
      <c r="G248" s="310" t="str">
        <f>IF(data!BD87&gt;0,data!BD87,"")</f>
        <v>x</v>
      </c>
      <c r="H248" s="310" t="str">
        <f>IF(data!BE87&gt;0,data!BE87,"")</f>
        <v>x</v>
      </c>
      <c r="I248" s="310" t="str">
        <f>IF(data!BF87&gt;0,data!BF87,"")</f>
        <v>x</v>
      </c>
    </row>
    <row r="249" spans="1:9" customFormat="1" ht="20.149999999999999" customHeight="1" x14ac:dyDescent="0.35">
      <c r="A249" s="294">
        <v>20</v>
      </c>
      <c r="B249" s="303" t="s">
        <v>1013</v>
      </c>
      <c r="C249" s="310" t="str">
        <f>IF(data!AZ88&gt;0,data!AZ88,"")</f>
        <v>x</v>
      </c>
      <c r="D249" s="310" t="str">
        <f>IF(data!BA88&gt;0,data!BA88,"")</f>
        <v>x</v>
      </c>
      <c r="E249" s="310" t="str">
        <f>IF(data!BB88&gt;0,data!BB88,"")</f>
        <v>x</v>
      </c>
      <c r="F249" s="310" t="str">
        <f>IF(data!BC88&gt;0,data!BC88,"")</f>
        <v>x</v>
      </c>
      <c r="G249" s="310" t="str">
        <f>IF(data!BD88&gt;0,data!BD88,"")</f>
        <v>x</v>
      </c>
      <c r="H249" s="310" t="str">
        <f>IF(data!BE88&gt;0,data!BE88,"")</f>
        <v>x</v>
      </c>
      <c r="I249" s="310" t="str">
        <f>IF(data!BF88&gt;0,data!BF88,"")</f>
        <v>x</v>
      </c>
    </row>
    <row r="250" spans="1:9" customFormat="1" ht="20.149999999999999" customHeight="1" x14ac:dyDescent="0.35">
      <c r="A250" s="294">
        <v>21</v>
      </c>
      <c r="B250" s="303" t="s">
        <v>1014</v>
      </c>
      <c r="C250" s="310" t="str">
        <f>IF(data!AZ89&gt;0,data!AZ89,"")</f>
        <v>x</v>
      </c>
      <c r="D250" s="310" t="str">
        <f>IF(data!BA89&gt;0,data!BA89,"")</f>
        <v>x</v>
      </c>
      <c r="E250" s="310" t="str">
        <f>IF(data!BB89&gt;0,data!BB89,"")</f>
        <v>x</v>
      </c>
      <c r="F250" s="310" t="str">
        <f>IF(data!BC89&gt;0,data!BC89,"")</f>
        <v>x</v>
      </c>
      <c r="G250" s="310" t="str">
        <f>IF(data!BD89&gt;0,data!BD89,"")</f>
        <v>x</v>
      </c>
      <c r="H250" s="310" t="str">
        <f>IF(data!BE89&gt;0,data!BE89,"")</f>
        <v>x</v>
      </c>
      <c r="I250" s="310" t="str">
        <f>IF(data!BF89&gt;0,data!BF89,"")</f>
        <v>x</v>
      </c>
    </row>
    <row r="251" spans="1:9" customFormat="1" ht="20.149999999999999" customHeight="1" x14ac:dyDescent="0.35">
      <c r="A251" s="294" t="s">
        <v>1015</v>
      </c>
      <c r="B251" s="295"/>
      <c r="C251" s="305"/>
      <c r="D251" s="305"/>
      <c r="E251" s="305"/>
      <c r="F251" s="305"/>
      <c r="G251" s="305"/>
      <c r="H251" s="305"/>
      <c r="I251" s="305"/>
    </row>
    <row r="252" spans="1:9" customFormat="1" ht="20.149999999999999" customHeight="1" x14ac:dyDescent="0.35">
      <c r="A252" s="294">
        <v>22</v>
      </c>
      <c r="B252" s="295" t="s">
        <v>1016</v>
      </c>
      <c r="C252" s="311">
        <f>data!AZ90</f>
        <v>1439</v>
      </c>
      <c r="D252" s="311">
        <f>data!BA90</f>
        <v>1614</v>
      </c>
      <c r="E252" s="311">
        <f>data!BB90</f>
        <v>1835</v>
      </c>
      <c r="F252" s="311">
        <f>data!BC90</f>
        <v>0</v>
      </c>
      <c r="G252" s="311">
        <f>data!BD90</f>
        <v>0</v>
      </c>
      <c r="H252" s="311">
        <f>data!BE90</f>
        <v>8392</v>
      </c>
      <c r="I252" s="311">
        <f>data!BF90</f>
        <v>722</v>
      </c>
    </row>
    <row r="253" spans="1:9" customFormat="1" ht="20.149999999999999" customHeight="1" x14ac:dyDescent="0.35">
      <c r="A253" s="294">
        <v>23</v>
      </c>
      <c r="B253" s="295" t="s">
        <v>1017</v>
      </c>
      <c r="C253" s="311">
        <f>data!AZ91</f>
        <v>18105</v>
      </c>
      <c r="D253" s="311">
        <f>data!BA91</f>
        <v>0</v>
      </c>
      <c r="E253" s="311">
        <f>data!BB91</f>
        <v>0</v>
      </c>
      <c r="F253" s="311">
        <f>data!BC91</f>
        <v>0</v>
      </c>
      <c r="G253" s="310" t="str">
        <f>IF(data!BD91&gt;0,data!BD91,"")</f>
        <v>x</v>
      </c>
      <c r="H253" s="310" t="str">
        <f>IF(data!BE91&gt;0,data!BE91,"")</f>
        <v>x</v>
      </c>
      <c r="I253" s="311">
        <f>data!BF91</f>
        <v>0</v>
      </c>
    </row>
    <row r="254" spans="1:9" customFormat="1" ht="20.149999999999999" customHeight="1" x14ac:dyDescent="0.35">
      <c r="A254" s="294">
        <v>24</v>
      </c>
      <c r="B254" s="295" t="s">
        <v>1018</v>
      </c>
      <c r="C254" s="310" t="str">
        <f>IF(data!AZ92&gt;0,data!AZ92,"")</f>
        <v>x</v>
      </c>
      <c r="D254" s="311">
        <f>data!BA92</f>
        <v>0</v>
      </c>
      <c r="E254" s="311">
        <f>data!BB92</f>
        <v>0</v>
      </c>
      <c r="F254" s="311">
        <f>data!BC92</f>
        <v>0</v>
      </c>
      <c r="G254" s="310" t="str">
        <f>IF(data!BD92&gt;0,data!BD92,"")</f>
        <v>x</v>
      </c>
      <c r="H254" s="310" t="str">
        <f>IF(data!BE92&gt;0,data!BE92,"")</f>
        <v>x</v>
      </c>
      <c r="I254" s="310" t="str">
        <f>IF(data!BF92&gt;0,data!BF92,"")</f>
        <v>x</v>
      </c>
    </row>
    <row r="255" spans="1:9" customFormat="1" ht="20.149999999999999" customHeight="1" x14ac:dyDescent="0.35">
      <c r="A255" s="294">
        <v>25</v>
      </c>
      <c r="B255" s="295" t="s">
        <v>1019</v>
      </c>
      <c r="C255" s="310" t="str">
        <f>IF(data!AZ93&gt;0,data!AZ93,"")</f>
        <v>x</v>
      </c>
      <c r="D255" s="310" t="str">
        <f>IF(data!BA93&gt;0,data!BA93,"")</f>
        <v>x</v>
      </c>
      <c r="E255" s="311">
        <f>data!BB93</f>
        <v>0</v>
      </c>
      <c r="F255" s="311">
        <f>data!BC93</f>
        <v>0</v>
      </c>
      <c r="G255" s="310" t="str">
        <f>IF(data!BD93&gt;0,data!BD93,"")</f>
        <v>x</v>
      </c>
      <c r="H255" s="310" t="str">
        <f>IF(data!BE93&gt;0,data!BE93,"")</f>
        <v>x</v>
      </c>
      <c r="I255" s="310" t="str">
        <f>IF(data!BF93&gt;0,data!BF93,"")</f>
        <v>x</v>
      </c>
    </row>
    <row r="256" spans="1:9" customFormat="1" ht="20.149999999999999" customHeight="1" x14ac:dyDescent="0.35">
      <c r="A256" s="294">
        <v>26</v>
      </c>
      <c r="B256" s="295" t="s">
        <v>294</v>
      </c>
      <c r="C256" s="310" t="str">
        <f>IF(data!AZ94&gt;0,data!AZ94,"")</f>
        <v>x</v>
      </c>
      <c r="D256" s="310" t="str">
        <f>IF(data!BA94&gt;0,data!BA94,"")</f>
        <v>x</v>
      </c>
      <c r="E256" s="310" t="str">
        <f>IF(data!BB94&gt;0,data!BB94,"")</f>
        <v>x</v>
      </c>
      <c r="F256" s="310" t="str">
        <f>IF(data!BC94&gt;0,data!BC94,"")</f>
        <v>x</v>
      </c>
      <c r="G256" s="310" t="str">
        <f>IF(data!BD94&gt;0,data!BD94,"")</f>
        <v>x</v>
      </c>
      <c r="H256" s="310" t="str">
        <f>IF(data!BE94&gt;0,data!BE94,"")</f>
        <v>x</v>
      </c>
      <c r="I256" s="310" t="str">
        <f>IF(data!BF94&gt;0,data!BF94,"")</f>
        <v>x</v>
      </c>
    </row>
    <row r="257" spans="1:9" customFormat="1" ht="20.149999999999999" customHeight="1" x14ac:dyDescent="0.35">
      <c r="A257" s="288" t="s">
        <v>1001</v>
      </c>
      <c r="B257" s="289"/>
      <c r="C257" s="289"/>
      <c r="D257" s="289"/>
      <c r="E257" s="289"/>
      <c r="F257" s="289"/>
      <c r="G257" s="289"/>
      <c r="H257" s="289"/>
      <c r="I257" s="288"/>
    </row>
    <row r="258" spans="1:9" customFormat="1" ht="20.149999999999999" customHeight="1" x14ac:dyDescent="0.35">
      <c r="D258" s="290"/>
      <c r="I258" s="291" t="s">
        <v>1047</v>
      </c>
    </row>
    <row r="259" spans="1:9" customFormat="1" ht="20.149999999999999" customHeight="1" x14ac:dyDescent="0.35">
      <c r="A259" s="290"/>
    </row>
    <row r="260" spans="1:9" customFormat="1" ht="20.149999999999999" customHeight="1" x14ac:dyDescent="0.35">
      <c r="A260" s="292" t="str">
        <f>"Hospital: "&amp;data!C98</f>
        <v>Hospital: Shriners Hospitals for Children - Spokane</v>
      </c>
      <c r="G260" s="293"/>
      <c r="H260" s="292" t="str">
        <f>"FYE: "&amp;data!C96</f>
        <v>FYE: 12/31/2023</v>
      </c>
    </row>
    <row r="261" spans="1:9" customFormat="1" ht="20.149999999999999" customHeight="1" x14ac:dyDescent="0.35">
      <c r="A261" s="294">
        <v>1</v>
      </c>
      <c r="B261" s="295" t="s">
        <v>236</v>
      </c>
      <c r="C261" s="297" t="s">
        <v>92</v>
      </c>
      <c r="D261" s="297" t="s">
        <v>93</v>
      </c>
      <c r="E261" s="297" t="s">
        <v>94</v>
      </c>
      <c r="F261" s="297" t="s">
        <v>95</v>
      </c>
      <c r="G261" s="297" t="s">
        <v>96</v>
      </c>
      <c r="H261" s="297" t="s">
        <v>97</v>
      </c>
      <c r="I261" s="297" t="s">
        <v>98</v>
      </c>
    </row>
    <row r="262" spans="1:9" customFormat="1" ht="20.149999999999999" customHeight="1" x14ac:dyDescent="0.35">
      <c r="A262" s="298">
        <v>2</v>
      </c>
      <c r="B262" s="299" t="s">
        <v>1003</v>
      </c>
      <c r="C262" s="301" t="s">
        <v>1048</v>
      </c>
      <c r="D262" s="301" t="s">
        <v>170</v>
      </c>
      <c r="E262" s="301" t="s">
        <v>171</v>
      </c>
      <c r="F262" s="301"/>
      <c r="G262" s="301" t="s">
        <v>173</v>
      </c>
      <c r="H262" s="301"/>
      <c r="I262" s="301" t="s">
        <v>159</v>
      </c>
    </row>
    <row r="263" spans="1:9" customFormat="1" ht="20.149999999999999" customHeight="1" x14ac:dyDescent="0.35">
      <c r="A263" s="298"/>
      <c r="B263" s="299"/>
      <c r="C263" s="301" t="s">
        <v>1049</v>
      </c>
      <c r="D263" s="301" t="s">
        <v>217</v>
      </c>
      <c r="E263" s="301" t="s">
        <v>196</v>
      </c>
      <c r="F263" s="301" t="s">
        <v>172</v>
      </c>
      <c r="G263" s="301" t="s">
        <v>218</v>
      </c>
      <c r="H263" s="301" t="s">
        <v>174</v>
      </c>
      <c r="I263" s="301" t="s">
        <v>1050</v>
      </c>
    </row>
    <row r="264" spans="1:9" customFormat="1" ht="20.149999999999999" customHeight="1" x14ac:dyDescent="0.35">
      <c r="A264" s="294">
        <v>3</v>
      </c>
      <c r="B264" s="295" t="s">
        <v>1007</v>
      </c>
      <c r="C264" s="307"/>
      <c r="D264" s="307"/>
      <c r="E264" s="307"/>
      <c r="F264" s="307"/>
      <c r="G264" s="307"/>
      <c r="H264" s="307"/>
      <c r="I264" s="307"/>
    </row>
    <row r="265" spans="1:9" customFormat="1" ht="20.149999999999999" customHeight="1" x14ac:dyDescent="0.35">
      <c r="A265" s="294">
        <v>4</v>
      </c>
      <c r="B265" s="295" t="s">
        <v>261</v>
      </c>
      <c r="C265" s="307"/>
      <c r="D265" s="307"/>
      <c r="E265" s="307"/>
      <c r="F265" s="307"/>
      <c r="G265" s="307"/>
      <c r="H265" s="307"/>
      <c r="I265" s="307"/>
    </row>
    <row r="266" spans="1:9" customFormat="1" ht="20.149999999999999" customHeight="1" x14ac:dyDescent="0.35">
      <c r="A266" s="294">
        <v>5</v>
      </c>
      <c r="B266" s="295" t="s">
        <v>262</v>
      </c>
      <c r="C266" s="302">
        <f>data!BG60</f>
        <v>0</v>
      </c>
      <c r="D266" s="302">
        <f>data!BH60</f>
        <v>0</v>
      </c>
      <c r="E266" s="302">
        <f>data!BI60</f>
        <v>0</v>
      </c>
      <c r="F266" s="302">
        <f>data!BJ60</f>
        <v>0</v>
      </c>
      <c r="G266" s="302">
        <f>data!BK60</f>
        <v>0</v>
      </c>
      <c r="H266" s="302">
        <f>data!BL60</f>
        <v>0</v>
      </c>
      <c r="I266" s="302">
        <f>data!BM60</f>
        <v>0</v>
      </c>
    </row>
    <row r="267" spans="1:9" customFormat="1" ht="20.149999999999999" customHeight="1" x14ac:dyDescent="0.35">
      <c r="A267" s="294">
        <v>6</v>
      </c>
      <c r="B267" s="295" t="s">
        <v>263</v>
      </c>
      <c r="C267" s="295">
        <f>data!BG61</f>
        <v>0</v>
      </c>
      <c r="D267" s="295">
        <f>data!BH61</f>
        <v>0</v>
      </c>
      <c r="E267" s="295">
        <f>data!BI61</f>
        <v>0</v>
      </c>
      <c r="F267" s="295">
        <f>data!BJ61</f>
        <v>0</v>
      </c>
      <c r="G267" s="295">
        <f>data!BK61</f>
        <v>0</v>
      </c>
      <c r="H267" s="295">
        <f>data!BL61</f>
        <v>0</v>
      </c>
      <c r="I267" s="295">
        <f>data!BM61</f>
        <v>0</v>
      </c>
    </row>
    <row r="268" spans="1:9" customFormat="1" ht="20.149999999999999" customHeight="1" x14ac:dyDescent="0.35">
      <c r="A268" s="294">
        <v>7</v>
      </c>
      <c r="B268" s="295" t="s">
        <v>11</v>
      </c>
      <c r="C268" s="295">
        <f>data!BG62</f>
        <v>0</v>
      </c>
      <c r="D268" s="295">
        <f>data!BH62</f>
        <v>0</v>
      </c>
      <c r="E268" s="295">
        <f>data!BI62</f>
        <v>0</v>
      </c>
      <c r="F268" s="295">
        <f>data!BJ62</f>
        <v>0</v>
      </c>
      <c r="G268" s="295">
        <f>data!BK62</f>
        <v>0</v>
      </c>
      <c r="H268" s="295">
        <f>data!BL62</f>
        <v>0</v>
      </c>
      <c r="I268" s="295">
        <f>data!BM62</f>
        <v>0</v>
      </c>
    </row>
    <row r="269" spans="1:9" customFormat="1" ht="20.149999999999999" customHeight="1" x14ac:dyDescent="0.35">
      <c r="A269" s="294">
        <v>8</v>
      </c>
      <c r="B269" s="295" t="s">
        <v>264</v>
      </c>
      <c r="C269" s="295">
        <f>data!BG63</f>
        <v>0</v>
      </c>
      <c r="D269" s="295">
        <f>data!BH63</f>
        <v>0</v>
      </c>
      <c r="E269" s="295">
        <f>data!BI63</f>
        <v>0</v>
      </c>
      <c r="F269" s="295">
        <f>data!BJ63</f>
        <v>0</v>
      </c>
      <c r="G269" s="295">
        <f>data!BK63</f>
        <v>0</v>
      </c>
      <c r="H269" s="295">
        <f>data!BL63</f>
        <v>0</v>
      </c>
      <c r="I269" s="295">
        <f>data!BM63</f>
        <v>0</v>
      </c>
    </row>
    <row r="270" spans="1:9" customFormat="1" ht="20.149999999999999" customHeight="1" x14ac:dyDescent="0.35">
      <c r="A270" s="294">
        <v>9</v>
      </c>
      <c r="B270" s="295" t="s">
        <v>265</v>
      </c>
      <c r="C270" s="295">
        <f>data!BG64</f>
        <v>0</v>
      </c>
      <c r="D270" s="295">
        <f>data!BH64</f>
        <v>0</v>
      </c>
      <c r="E270" s="295">
        <f>data!BI64</f>
        <v>0</v>
      </c>
      <c r="F270" s="295">
        <f>data!BJ64</f>
        <v>0</v>
      </c>
      <c r="G270" s="295">
        <f>data!BK64</f>
        <v>0</v>
      </c>
      <c r="H270" s="295">
        <f>data!BL64</f>
        <v>0</v>
      </c>
      <c r="I270" s="295">
        <f>data!BM64</f>
        <v>0</v>
      </c>
    </row>
    <row r="271" spans="1:9" customFormat="1" ht="20.149999999999999" customHeight="1" x14ac:dyDescent="0.35">
      <c r="A271" s="294">
        <v>10</v>
      </c>
      <c r="B271" s="295" t="s">
        <v>523</v>
      </c>
      <c r="C271" s="295">
        <f>data!BG65</f>
        <v>0</v>
      </c>
      <c r="D271" s="295">
        <f>data!BH65</f>
        <v>0</v>
      </c>
      <c r="E271" s="295">
        <f>data!BI65</f>
        <v>0</v>
      </c>
      <c r="F271" s="295">
        <f>data!BJ65</f>
        <v>0</v>
      </c>
      <c r="G271" s="295">
        <f>data!BK65</f>
        <v>0</v>
      </c>
      <c r="H271" s="295">
        <f>data!BL65</f>
        <v>0</v>
      </c>
      <c r="I271" s="295">
        <f>data!BM65</f>
        <v>0</v>
      </c>
    </row>
    <row r="272" spans="1:9" customFormat="1" ht="20.149999999999999" customHeight="1" x14ac:dyDescent="0.35">
      <c r="A272" s="294">
        <v>11</v>
      </c>
      <c r="B272" s="295" t="s">
        <v>524</v>
      </c>
      <c r="C272" s="295">
        <f>data!BG66</f>
        <v>0</v>
      </c>
      <c r="D272" s="295">
        <f>data!BH66</f>
        <v>0</v>
      </c>
      <c r="E272" s="295">
        <f>data!BI66</f>
        <v>0</v>
      </c>
      <c r="F272" s="295">
        <f>data!BJ66</f>
        <v>0</v>
      </c>
      <c r="G272" s="295">
        <f>data!BK66</f>
        <v>0</v>
      </c>
      <c r="H272" s="295">
        <f>data!BL66</f>
        <v>0</v>
      </c>
      <c r="I272" s="295">
        <f>data!BM66</f>
        <v>0</v>
      </c>
    </row>
    <row r="273" spans="1:9" customFormat="1" ht="20.149999999999999" customHeight="1" x14ac:dyDescent="0.35">
      <c r="A273" s="294">
        <v>12</v>
      </c>
      <c r="B273" s="295" t="s">
        <v>16</v>
      </c>
      <c r="C273" s="295">
        <f>data!BG67</f>
        <v>0</v>
      </c>
      <c r="D273" s="295">
        <f>data!BH67</f>
        <v>0</v>
      </c>
      <c r="E273" s="295">
        <f>data!BI67</f>
        <v>0</v>
      </c>
      <c r="F273" s="295">
        <f>data!BJ67</f>
        <v>0</v>
      </c>
      <c r="G273" s="295">
        <f>data!BK67</f>
        <v>0</v>
      </c>
      <c r="H273" s="295">
        <f>data!BL67</f>
        <v>0</v>
      </c>
      <c r="I273" s="295">
        <f>data!BM67</f>
        <v>0</v>
      </c>
    </row>
    <row r="274" spans="1:9" customFormat="1" ht="20.149999999999999" customHeight="1" x14ac:dyDescent="0.35">
      <c r="A274" s="294">
        <v>13</v>
      </c>
      <c r="B274" s="295" t="s">
        <v>1008</v>
      </c>
      <c r="C274" s="295">
        <f>data!BG68</f>
        <v>0</v>
      </c>
      <c r="D274" s="295">
        <f>data!BH68</f>
        <v>0</v>
      </c>
      <c r="E274" s="295">
        <f>data!BI68</f>
        <v>0</v>
      </c>
      <c r="F274" s="295">
        <f>data!BJ68</f>
        <v>0</v>
      </c>
      <c r="G274" s="295">
        <f>data!BK68</f>
        <v>0</v>
      </c>
      <c r="H274" s="295">
        <f>data!BL68</f>
        <v>0</v>
      </c>
      <c r="I274" s="295">
        <f>data!BM68</f>
        <v>0</v>
      </c>
    </row>
    <row r="275" spans="1:9" customFormat="1" ht="20.149999999999999" customHeight="1" x14ac:dyDescent="0.35">
      <c r="A275" s="294">
        <v>14</v>
      </c>
      <c r="B275" s="295" t="s">
        <v>1009</v>
      </c>
      <c r="C275" s="295">
        <f>data!BG69</f>
        <v>0</v>
      </c>
      <c r="D275" s="295">
        <f>data!BH69</f>
        <v>0</v>
      </c>
      <c r="E275" s="295">
        <f>data!BI69</f>
        <v>0</v>
      </c>
      <c r="F275" s="295">
        <f>data!BJ69</f>
        <v>0</v>
      </c>
      <c r="G275" s="295">
        <f>data!BK69</f>
        <v>0</v>
      </c>
      <c r="H275" s="295">
        <f>data!BL69</f>
        <v>0</v>
      </c>
      <c r="I275" s="295">
        <f>data!BM69</f>
        <v>0</v>
      </c>
    </row>
    <row r="276" spans="1:9" customFormat="1" ht="20.149999999999999" customHeight="1" x14ac:dyDescent="0.35">
      <c r="A276" s="294">
        <v>15</v>
      </c>
      <c r="B276" s="295" t="s">
        <v>284</v>
      </c>
      <c r="C276" s="295">
        <f>-data!BG84</f>
        <v>0</v>
      </c>
      <c r="D276" s="295">
        <f>-data!BH84</f>
        <v>0</v>
      </c>
      <c r="E276" s="295">
        <f>-data!BI84</f>
        <v>0</v>
      </c>
      <c r="F276" s="295">
        <f>-data!BJ84</f>
        <v>0</v>
      </c>
      <c r="G276" s="295">
        <f>-data!BK84</f>
        <v>0</v>
      </c>
      <c r="H276" s="295">
        <f>-data!BL84</f>
        <v>0</v>
      </c>
      <c r="I276" s="295">
        <f>-data!BM84</f>
        <v>0</v>
      </c>
    </row>
    <row r="277" spans="1:9" customFormat="1" ht="20.149999999999999" customHeight="1" x14ac:dyDescent="0.35">
      <c r="A277" s="294">
        <v>16</v>
      </c>
      <c r="B277" s="303" t="s">
        <v>1010</v>
      </c>
      <c r="C277" s="295">
        <f>data!BG85</f>
        <v>0</v>
      </c>
      <c r="D277" s="295">
        <f>data!BH85</f>
        <v>0</v>
      </c>
      <c r="E277" s="295">
        <f>data!BI85</f>
        <v>0</v>
      </c>
      <c r="F277" s="295">
        <f>data!BJ85</f>
        <v>0</v>
      </c>
      <c r="G277" s="295">
        <f>data!BK85</f>
        <v>0</v>
      </c>
      <c r="H277" s="295">
        <f>data!BL85</f>
        <v>0</v>
      </c>
      <c r="I277" s="295">
        <f>data!BM85</f>
        <v>0</v>
      </c>
    </row>
    <row r="278" spans="1:9" customFormat="1" ht="20.149999999999999" customHeight="1" x14ac:dyDescent="0.35">
      <c r="A278" s="294">
        <v>17</v>
      </c>
      <c r="B278" s="295" t="s">
        <v>286</v>
      </c>
      <c r="C278" s="305"/>
      <c r="D278" s="305"/>
      <c r="E278" s="305"/>
      <c r="F278" s="305"/>
      <c r="G278" s="305"/>
      <c r="H278" s="305"/>
      <c r="I278" s="305"/>
    </row>
    <row r="279" spans="1:9" customFormat="1" ht="20.149999999999999" customHeight="1" x14ac:dyDescent="0.35">
      <c r="A279" s="294">
        <v>18</v>
      </c>
      <c r="B279" s="295" t="s">
        <v>1011</v>
      </c>
      <c r="C279" s="295"/>
      <c r="D279" s="295"/>
      <c r="E279" s="295"/>
      <c r="F279" s="295"/>
      <c r="G279" s="295"/>
      <c r="H279" s="295"/>
      <c r="I279" s="295"/>
    </row>
    <row r="280" spans="1:9" customFormat="1" ht="20.149999999999999" customHeight="1" x14ac:dyDescent="0.35">
      <c r="A280" s="294">
        <v>19</v>
      </c>
      <c r="B280" s="303" t="s">
        <v>1012</v>
      </c>
      <c r="C280" s="310" t="str">
        <f>IF(data!BG87&gt;0,data!BG87,"")</f>
        <v>x</v>
      </c>
      <c r="D280" s="310" t="str">
        <f>IF(data!BH87&gt;0,data!BH87,"")</f>
        <v>x</v>
      </c>
      <c r="E280" s="310" t="str">
        <f>IF(data!BI87&gt;0,data!BI87,"")</f>
        <v>x</v>
      </c>
      <c r="F280" s="310" t="str">
        <f>IF(data!BJ87&gt;0,data!BJ87,"")</f>
        <v>x</v>
      </c>
      <c r="G280" s="310" t="str">
        <f>IF(data!BK87&gt;0,data!BK87,"")</f>
        <v>x</v>
      </c>
      <c r="H280" s="310" t="str">
        <f>IF(data!BL87&gt;0,data!BL87,"")</f>
        <v>x</v>
      </c>
      <c r="I280" s="310" t="str">
        <f>IF(data!BM87&gt;0,data!BM87,"")</f>
        <v>x</v>
      </c>
    </row>
    <row r="281" spans="1:9" customFormat="1" ht="20.149999999999999" customHeight="1" x14ac:dyDescent="0.35">
      <c r="A281" s="294">
        <v>20</v>
      </c>
      <c r="B281" s="303" t="s">
        <v>1013</v>
      </c>
      <c r="C281" s="310" t="str">
        <f>IF(data!BG88&gt;0,data!BG88,"")</f>
        <v>x</v>
      </c>
      <c r="D281" s="310" t="str">
        <f>IF(data!BH88&gt;0,data!BH88,"")</f>
        <v>x</v>
      </c>
      <c r="E281" s="310" t="str">
        <f>IF(data!BI88&gt;0,data!BI88,"")</f>
        <v>x</v>
      </c>
      <c r="F281" s="310" t="str">
        <f>IF(data!BJ88&gt;0,data!BJ88,"")</f>
        <v>x</v>
      </c>
      <c r="G281" s="310" t="str">
        <f>IF(data!BK88&gt;0,data!BK88,"")</f>
        <v>x</v>
      </c>
      <c r="H281" s="310" t="str">
        <f>IF(data!BL88&gt;0,data!BL88,"")</f>
        <v>x</v>
      </c>
      <c r="I281" s="310" t="str">
        <f>IF(data!BM88&gt;0,data!BM88,"")</f>
        <v>x</v>
      </c>
    </row>
    <row r="282" spans="1:9" customFormat="1" ht="20.149999999999999" customHeight="1" x14ac:dyDescent="0.35">
      <c r="A282" s="294">
        <v>21</v>
      </c>
      <c r="B282" s="303" t="s">
        <v>1014</v>
      </c>
      <c r="C282" s="310" t="str">
        <f>IF(data!BG89&gt;0,data!BG89,"")</f>
        <v>x</v>
      </c>
      <c r="D282" s="310" t="str">
        <f>IF(data!BH89&gt;0,data!BH89,"")</f>
        <v>x</v>
      </c>
      <c r="E282" s="310" t="str">
        <f>IF(data!BI89&gt;0,data!BI89,"")</f>
        <v>x</v>
      </c>
      <c r="F282" s="310" t="str">
        <f>IF(data!BJ89&gt;0,data!BJ89,"")</f>
        <v>x</v>
      </c>
      <c r="G282" s="310" t="str">
        <f>IF(data!BK89&gt;0,data!BK89,"")</f>
        <v>x</v>
      </c>
      <c r="H282" s="310" t="str">
        <f>IF(data!BL89&gt;0,data!BL89,"")</f>
        <v>x</v>
      </c>
      <c r="I282" s="310" t="str">
        <f>IF(data!BM89&gt;0,data!BM89,"")</f>
        <v>x</v>
      </c>
    </row>
    <row r="283" spans="1:9" customFormat="1" ht="20.149999999999999" customHeight="1" x14ac:dyDescent="0.35">
      <c r="A283" s="294" t="s">
        <v>1015</v>
      </c>
      <c r="B283" s="295"/>
      <c r="C283" s="312"/>
      <c r="D283" s="312"/>
      <c r="E283" s="312"/>
      <c r="F283" s="312"/>
      <c r="G283" s="312"/>
      <c r="H283" s="312"/>
      <c r="I283" s="312"/>
    </row>
    <row r="284" spans="1:9" customFormat="1" ht="20.149999999999999" customHeight="1" x14ac:dyDescent="0.35">
      <c r="A284" s="294">
        <v>22</v>
      </c>
      <c r="B284" s="295" t="s">
        <v>1016</v>
      </c>
      <c r="C284" s="311">
        <f>data!BG90</f>
        <v>0</v>
      </c>
      <c r="D284" s="311">
        <f>data!BH90</f>
        <v>0</v>
      </c>
      <c r="E284" s="311">
        <f>data!BI90</f>
        <v>0</v>
      </c>
      <c r="F284" s="311">
        <f>data!BJ90</f>
        <v>0</v>
      </c>
      <c r="G284" s="311">
        <f>data!BK90</f>
        <v>0</v>
      </c>
      <c r="H284" s="311">
        <f>data!BL90</f>
        <v>0</v>
      </c>
      <c r="I284" s="311">
        <f>data!BM90</f>
        <v>0</v>
      </c>
    </row>
    <row r="285" spans="1:9" customFormat="1" ht="20.149999999999999" customHeight="1" x14ac:dyDescent="0.35">
      <c r="A285" s="294">
        <v>23</v>
      </c>
      <c r="B285" s="295" t="s">
        <v>1017</v>
      </c>
      <c r="C285" s="310" t="str">
        <f>IF(data!BG91&gt;0,data!BG91,"")</f>
        <v>x</v>
      </c>
      <c r="D285" s="311">
        <f>data!BH91</f>
        <v>0</v>
      </c>
      <c r="E285" s="311">
        <f>data!BI91</f>
        <v>0</v>
      </c>
      <c r="F285" s="310" t="str">
        <f>IF(data!BJ91&gt;0,data!BJ91,"")</f>
        <v>x</v>
      </c>
      <c r="G285" s="311">
        <f>data!BK91</f>
        <v>0</v>
      </c>
      <c r="H285" s="311">
        <f>data!BL91</f>
        <v>0</v>
      </c>
      <c r="I285" s="311">
        <f>data!BM91</f>
        <v>0</v>
      </c>
    </row>
    <row r="286" spans="1:9" customFormat="1" ht="20.149999999999999" customHeight="1" x14ac:dyDescent="0.35">
      <c r="A286" s="294">
        <v>24</v>
      </c>
      <c r="B286" s="295" t="s">
        <v>1018</v>
      </c>
      <c r="C286" s="310" t="str">
        <f>IF(data!BG92&gt;0,data!BG92,"")</f>
        <v>x</v>
      </c>
      <c r="D286" s="311">
        <f>data!BH92</f>
        <v>0</v>
      </c>
      <c r="E286" s="311">
        <f>data!BI92</f>
        <v>0</v>
      </c>
      <c r="F286" s="310" t="str">
        <f>IF(data!BJ92&gt;0,data!BJ92,"")</f>
        <v>x</v>
      </c>
      <c r="G286" s="311">
        <f>data!BK92</f>
        <v>0</v>
      </c>
      <c r="H286" s="311">
        <f>data!BL92</f>
        <v>0</v>
      </c>
      <c r="I286" s="311">
        <f>data!BM92</f>
        <v>0</v>
      </c>
    </row>
    <row r="287" spans="1:9" customFormat="1" ht="20.149999999999999" customHeight="1" x14ac:dyDescent="0.35">
      <c r="A287" s="294">
        <v>25</v>
      </c>
      <c r="B287" s="295" t="s">
        <v>1019</v>
      </c>
      <c r="C287" s="310" t="str">
        <f>IF(data!BG93&gt;0,data!BG93,"")</f>
        <v>x</v>
      </c>
      <c r="D287" s="311">
        <f>data!BH93</f>
        <v>0</v>
      </c>
      <c r="E287" s="311">
        <f>data!BI93</f>
        <v>0</v>
      </c>
      <c r="F287" s="310" t="str">
        <f>IF(data!BJ93&gt;0,data!BJ93,"")</f>
        <v>x</v>
      </c>
      <c r="G287" s="311">
        <f>data!BK93</f>
        <v>0</v>
      </c>
      <c r="H287" s="311">
        <f>data!BL93</f>
        <v>0</v>
      </c>
      <c r="I287" s="311">
        <f>data!BM93</f>
        <v>0</v>
      </c>
    </row>
    <row r="288" spans="1:9" customFormat="1" ht="20.149999999999999" customHeight="1" x14ac:dyDescent="0.35">
      <c r="A288" s="294">
        <v>26</v>
      </c>
      <c r="B288" s="295" t="s">
        <v>294</v>
      </c>
      <c r="C288" s="310" t="str">
        <f>IF(data!BG94&gt;0,data!BG94,"")</f>
        <v>x</v>
      </c>
      <c r="D288" s="310" t="str">
        <f>IF(data!BH94&gt;0,data!BH94,"")</f>
        <v>x</v>
      </c>
      <c r="E288" s="310" t="str">
        <f>IF(data!BI94&gt;0,data!BI94,"")</f>
        <v>x</v>
      </c>
      <c r="F288" s="310" t="str">
        <f>IF(data!BJ94&gt;0,data!BJ94,"")</f>
        <v>x</v>
      </c>
      <c r="G288" s="310" t="str">
        <f>IF(data!BK94&gt;0,data!BK94,"")</f>
        <v>x</v>
      </c>
      <c r="H288" s="310" t="str">
        <f>IF(data!BL94&gt;0,data!BL94,"")</f>
        <v>x</v>
      </c>
      <c r="I288" s="310" t="str">
        <f>IF(data!BM94&gt;0,data!BM94,"")</f>
        <v>x</v>
      </c>
    </row>
    <row r="289" spans="1:9" customFormat="1" ht="20.149999999999999" customHeight="1" x14ac:dyDescent="0.35">
      <c r="A289" s="288" t="s">
        <v>1001</v>
      </c>
      <c r="B289" s="289"/>
      <c r="C289" s="289"/>
      <c r="D289" s="289"/>
      <c r="E289" s="289"/>
      <c r="F289" s="289"/>
      <c r="G289" s="289"/>
      <c r="H289" s="289"/>
      <c r="I289" s="288"/>
    </row>
    <row r="290" spans="1:9" customFormat="1" ht="20.149999999999999" customHeight="1" x14ac:dyDescent="0.35">
      <c r="D290" s="290"/>
      <c r="I290" s="291" t="s">
        <v>1051</v>
      </c>
    </row>
    <row r="291" spans="1:9" customFormat="1" ht="20.149999999999999" customHeight="1" x14ac:dyDescent="0.35">
      <c r="A291" s="290"/>
    </row>
    <row r="292" spans="1:9" customFormat="1" ht="20.149999999999999" customHeight="1" x14ac:dyDescent="0.35">
      <c r="A292" s="292" t="str">
        <f>"Hospital: "&amp;data!C98</f>
        <v>Hospital: Shriners Hospitals for Children - Spokane</v>
      </c>
      <c r="G292" s="293"/>
      <c r="H292" s="292" t="str">
        <f>"FYE: "&amp;data!C96</f>
        <v>FYE: 12/31/2023</v>
      </c>
    </row>
    <row r="293" spans="1:9" customFormat="1" ht="20.149999999999999" customHeight="1" x14ac:dyDescent="0.35">
      <c r="A293" s="294">
        <v>1</v>
      </c>
      <c r="B293" s="295" t="s">
        <v>236</v>
      </c>
      <c r="C293" s="297" t="s">
        <v>99</v>
      </c>
      <c r="D293" s="297" t="s">
        <v>100</v>
      </c>
      <c r="E293" s="297" t="s">
        <v>101</v>
      </c>
      <c r="F293" s="297" t="s">
        <v>102</v>
      </c>
      <c r="G293" s="297" t="s">
        <v>103</v>
      </c>
      <c r="H293" s="297" t="s">
        <v>104</v>
      </c>
      <c r="I293" s="297" t="s">
        <v>105</v>
      </c>
    </row>
    <row r="294" spans="1:9" customFormat="1" ht="20.149999999999999" customHeight="1" x14ac:dyDescent="0.35">
      <c r="A294" s="298">
        <v>2</v>
      </c>
      <c r="B294" s="299" t="s">
        <v>1003</v>
      </c>
      <c r="C294" s="301" t="s">
        <v>175</v>
      </c>
      <c r="D294" s="301" t="s">
        <v>176</v>
      </c>
      <c r="E294" s="301" t="s">
        <v>177</v>
      </c>
      <c r="F294" s="301" t="s">
        <v>178</v>
      </c>
      <c r="G294" s="301"/>
      <c r="H294" s="301" t="s">
        <v>180</v>
      </c>
      <c r="I294" s="301" t="s">
        <v>181</v>
      </c>
    </row>
    <row r="295" spans="1:9" customFormat="1" ht="20.149999999999999" customHeight="1" x14ac:dyDescent="0.35">
      <c r="A295" s="298"/>
      <c r="B295" s="299"/>
      <c r="C295" s="301" t="s">
        <v>1052</v>
      </c>
      <c r="D295" s="301" t="s">
        <v>221</v>
      </c>
      <c r="E295" s="301" t="s">
        <v>222</v>
      </c>
      <c r="F295" s="301" t="s">
        <v>223</v>
      </c>
      <c r="G295" s="301" t="s">
        <v>179</v>
      </c>
      <c r="H295" s="301" t="s">
        <v>224</v>
      </c>
      <c r="I295" s="301" t="s">
        <v>196</v>
      </c>
    </row>
    <row r="296" spans="1:9" customFormat="1" ht="20.149999999999999" customHeight="1" x14ac:dyDescent="0.35">
      <c r="A296" s="294">
        <v>3</v>
      </c>
      <c r="B296" s="295" t="s">
        <v>1007</v>
      </c>
      <c r="C296" s="307"/>
      <c r="D296" s="307"/>
      <c r="E296" s="307"/>
      <c r="F296" s="307"/>
      <c r="G296" s="307"/>
      <c r="H296" s="307"/>
      <c r="I296" s="307"/>
    </row>
    <row r="297" spans="1:9" customFormat="1" ht="20.149999999999999" customHeight="1" x14ac:dyDescent="0.35">
      <c r="A297" s="294">
        <v>4</v>
      </c>
      <c r="B297" s="295" t="s">
        <v>261</v>
      </c>
      <c r="C297" s="307"/>
      <c r="D297" s="307"/>
      <c r="E297" s="307"/>
      <c r="F297" s="307"/>
      <c r="G297" s="307"/>
      <c r="H297" s="307"/>
      <c r="I297" s="307"/>
    </row>
    <row r="298" spans="1:9" customFormat="1" ht="20.149999999999999" customHeight="1" x14ac:dyDescent="0.35">
      <c r="A298" s="294">
        <v>5</v>
      </c>
      <c r="B298" s="295" t="s">
        <v>262</v>
      </c>
      <c r="C298" s="302">
        <f>data!BN60</f>
        <v>27.85</v>
      </c>
      <c r="D298" s="302">
        <f>data!BO60</f>
        <v>0</v>
      </c>
      <c r="E298" s="302">
        <f>data!BP60</f>
        <v>0</v>
      </c>
      <c r="F298" s="302">
        <f>data!BQ60</f>
        <v>0</v>
      </c>
      <c r="G298" s="302">
        <f>data!BR60</f>
        <v>2.31</v>
      </c>
      <c r="H298" s="302">
        <f>data!BS60</f>
        <v>0</v>
      </c>
      <c r="I298" s="302">
        <f>data!BT60</f>
        <v>0</v>
      </c>
    </row>
    <row r="299" spans="1:9" customFormat="1" ht="20.149999999999999" customHeight="1" x14ac:dyDescent="0.35">
      <c r="A299" s="294">
        <v>6</v>
      </c>
      <c r="B299" s="295" t="s">
        <v>263</v>
      </c>
      <c r="C299" s="295">
        <f>data!BN61</f>
        <v>2878010</v>
      </c>
      <c r="D299" s="295">
        <f>data!BO61</f>
        <v>0</v>
      </c>
      <c r="E299" s="295">
        <f>data!BP61</f>
        <v>0</v>
      </c>
      <c r="F299" s="295">
        <f>data!BQ61</f>
        <v>0</v>
      </c>
      <c r="G299" s="295">
        <f>data!BR61</f>
        <v>185535</v>
      </c>
      <c r="H299" s="295">
        <f>data!BS61</f>
        <v>0</v>
      </c>
      <c r="I299" s="295">
        <f>data!BT61</f>
        <v>0</v>
      </c>
    </row>
    <row r="300" spans="1:9" customFormat="1" ht="20.149999999999999" customHeight="1" x14ac:dyDescent="0.35">
      <c r="A300" s="294">
        <v>7</v>
      </c>
      <c r="B300" s="295" t="s">
        <v>11</v>
      </c>
      <c r="C300" s="295">
        <f>data!BN62</f>
        <v>893293</v>
      </c>
      <c r="D300" s="295">
        <f>data!BO62</f>
        <v>0</v>
      </c>
      <c r="E300" s="295">
        <f>data!BP62</f>
        <v>0</v>
      </c>
      <c r="F300" s="295">
        <f>data!BQ62</f>
        <v>0</v>
      </c>
      <c r="G300" s="295">
        <f>data!BR62</f>
        <v>57587</v>
      </c>
      <c r="H300" s="295">
        <f>data!BS62</f>
        <v>0</v>
      </c>
      <c r="I300" s="295">
        <f>data!BT62</f>
        <v>0</v>
      </c>
    </row>
    <row r="301" spans="1:9" customFormat="1" ht="20.149999999999999" customHeight="1" x14ac:dyDescent="0.35">
      <c r="A301" s="294">
        <v>8</v>
      </c>
      <c r="B301" s="295" t="s">
        <v>264</v>
      </c>
      <c r="C301" s="295">
        <f>data!BN63</f>
        <v>0</v>
      </c>
      <c r="D301" s="295">
        <f>data!BO63</f>
        <v>0</v>
      </c>
      <c r="E301" s="295">
        <f>data!BP63</f>
        <v>0</v>
      </c>
      <c r="F301" s="295">
        <f>data!BQ63</f>
        <v>0</v>
      </c>
      <c r="G301" s="295">
        <f>data!BR63</f>
        <v>0</v>
      </c>
      <c r="H301" s="295">
        <f>data!BS63</f>
        <v>0</v>
      </c>
      <c r="I301" s="295">
        <f>data!BT63</f>
        <v>0</v>
      </c>
    </row>
    <row r="302" spans="1:9" customFormat="1" ht="20.149999999999999" customHeight="1" x14ac:dyDescent="0.35">
      <c r="A302" s="294">
        <v>9</v>
      </c>
      <c r="B302" s="295" t="s">
        <v>265</v>
      </c>
      <c r="C302" s="295">
        <f>data!BN64</f>
        <v>0</v>
      </c>
      <c r="D302" s="295">
        <f>data!BO64</f>
        <v>0</v>
      </c>
      <c r="E302" s="295">
        <f>data!BP64</f>
        <v>0</v>
      </c>
      <c r="F302" s="295">
        <f>data!BQ64</f>
        <v>0</v>
      </c>
      <c r="G302" s="295">
        <f>data!BR64</f>
        <v>0</v>
      </c>
      <c r="H302" s="295">
        <f>data!BS64</f>
        <v>0</v>
      </c>
      <c r="I302" s="295">
        <f>data!BT64</f>
        <v>0</v>
      </c>
    </row>
    <row r="303" spans="1:9" customFormat="1" ht="20.149999999999999" customHeight="1" x14ac:dyDescent="0.35">
      <c r="A303" s="294">
        <v>10</v>
      </c>
      <c r="B303" s="295" t="s">
        <v>523</v>
      </c>
      <c r="C303" s="295">
        <f>data!BN65</f>
        <v>0</v>
      </c>
      <c r="D303" s="295">
        <f>data!BO65</f>
        <v>0</v>
      </c>
      <c r="E303" s="295">
        <f>data!BP65</f>
        <v>0</v>
      </c>
      <c r="F303" s="295">
        <f>data!BQ65</f>
        <v>0</v>
      </c>
      <c r="G303" s="295">
        <f>data!BR65</f>
        <v>0</v>
      </c>
      <c r="H303" s="295">
        <f>data!BS65</f>
        <v>0</v>
      </c>
      <c r="I303" s="295">
        <f>data!BT65</f>
        <v>0</v>
      </c>
    </row>
    <row r="304" spans="1:9" customFormat="1" ht="20.149999999999999" customHeight="1" x14ac:dyDescent="0.35">
      <c r="A304" s="294">
        <v>11</v>
      </c>
      <c r="B304" s="295" t="s">
        <v>524</v>
      </c>
      <c r="C304" s="295">
        <f>data!BN66</f>
        <v>0</v>
      </c>
      <c r="D304" s="295">
        <f>data!BO66</f>
        <v>0</v>
      </c>
      <c r="E304" s="295">
        <f>data!BP66</f>
        <v>0</v>
      </c>
      <c r="F304" s="295">
        <f>data!BQ66</f>
        <v>0</v>
      </c>
      <c r="G304" s="295">
        <f>data!BR66</f>
        <v>0</v>
      </c>
      <c r="H304" s="295">
        <f>data!BS66</f>
        <v>0</v>
      </c>
      <c r="I304" s="295">
        <f>data!BT66</f>
        <v>0</v>
      </c>
    </row>
    <row r="305" spans="1:9" customFormat="1" ht="20.149999999999999" customHeight="1" x14ac:dyDescent="0.35">
      <c r="A305" s="294">
        <v>12</v>
      </c>
      <c r="B305" s="295" t="s">
        <v>16</v>
      </c>
      <c r="C305" s="295">
        <f>data!BN67</f>
        <v>164819</v>
      </c>
      <c r="D305" s="295">
        <f>data!BO67</f>
        <v>0</v>
      </c>
      <c r="E305" s="295">
        <f>data!BP67</f>
        <v>0</v>
      </c>
      <c r="F305" s="295">
        <f>data!BQ67</f>
        <v>0</v>
      </c>
      <c r="G305" s="295">
        <f>data!BR67</f>
        <v>5172</v>
      </c>
      <c r="H305" s="295">
        <f>data!BS67</f>
        <v>0</v>
      </c>
      <c r="I305" s="295">
        <f>data!BT67</f>
        <v>0</v>
      </c>
    </row>
    <row r="306" spans="1:9" customFormat="1" ht="20.149999999999999" customHeight="1" x14ac:dyDescent="0.35">
      <c r="A306" s="294">
        <v>13</v>
      </c>
      <c r="B306" s="295" t="s">
        <v>1008</v>
      </c>
      <c r="C306" s="295">
        <f>data!BN68</f>
        <v>0</v>
      </c>
      <c r="D306" s="295">
        <f>data!BO68</f>
        <v>0</v>
      </c>
      <c r="E306" s="295">
        <f>data!BP68</f>
        <v>0</v>
      </c>
      <c r="F306" s="295">
        <f>data!BQ68</f>
        <v>0</v>
      </c>
      <c r="G306" s="295">
        <f>data!BR68</f>
        <v>0</v>
      </c>
      <c r="H306" s="295">
        <f>data!BS68</f>
        <v>0</v>
      </c>
      <c r="I306" s="295">
        <f>data!BT68</f>
        <v>0</v>
      </c>
    </row>
    <row r="307" spans="1:9" customFormat="1" ht="20.149999999999999" customHeight="1" x14ac:dyDescent="0.35">
      <c r="A307" s="294">
        <v>14</v>
      </c>
      <c r="B307" s="295" t="s">
        <v>1009</v>
      </c>
      <c r="C307" s="295">
        <f>data!BN69</f>
        <v>0</v>
      </c>
      <c r="D307" s="295">
        <f>data!BO69</f>
        <v>0</v>
      </c>
      <c r="E307" s="295">
        <f>data!BP69</f>
        <v>0</v>
      </c>
      <c r="F307" s="295">
        <f>data!BQ69</f>
        <v>0</v>
      </c>
      <c r="G307" s="295">
        <f>data!BR69</f>
        <v>0</v>
      </c>
      <c r="H307" s="295">
        <f>data!BS69</f>
        <v>0</v>
      </c>
      <c r="I307" s="295">
        <f>data!BT69</f>
        <v>0</v>
      </c>
    </row>
    <row r="308" spans="1:9" customFormat="1" ht="20.149999999999999" customHeight="1" x14ac:dyDescent="0.35">
      <c r="A308" s="294">
        <v>15</v>
      </c>
      <c r="B308" s="295" t="s">
        <v>284</v>
      </c>
      <c r="C308" s="295">
        <f>-data!BN84</f>
        <v>0</v>
      </c>
      <c r="D308" s="295">
        <f>-data!BO84</f>
        <v>0</v>
      </c>
      <c r="E308" s="295">
        <f>-data!BP84</f>
        <v>0</v>
      </c>
      <c r="F308" s="295">
        <f>-data!BQ84</f>
        <v>0</v>
      </c>
      <c r="G308" s="295">
        <f>-data!BR84</f>
        <v>0</v>
      </c>
      <c r="H308" s="295">
        <f>-data!BS84</f>
        <v>0</v>
      </c>
      <c r="I308" s="295">
        <f>-data!BT84</f>
        <v>0</v>
      </c>
    </row>
    <row r="309" spans="1:9" customFormat="1" ht="20.149999999999999" customHeight="1" x14ac:dyDescent="0.35">
      <c r="A309" s="294">
        <v>16</v>
      </c>
      <c r="B309" s="303" t="s">
        <v>1010</v>
      </c>
      <c r="C309" s="295">
        <f>data!BN85</f>
        <v>3936122</v>
      </c>
      <c r="D309" s="295">
        <f>data!BO85</f>
        <v>0</v>
      </c>
      <c r="E309" s="295">
        <f>data!BP85</f>
        <v>0</v>
      </c>
      <c r="F309" s="295">
        <f>data!BQ85</f>
        <v>0</v>
      </c>
      <c r="G309" s="295">
        <f>data!BR85</f>
        <v>248294</v>
      </c>
      <c r="H309" s="295">
        <f>data!BS85</f>
        <v>0</v>
      </c>
      <c r="I309" s="295">
        <f>data!BT85</f>
        <v>0</v>
      </c>
    </row>
    <row r="310" spans="1:9" customFormat="1" ht="20.149999999999999" customHeight="1" x14ac:dyDescent="0.35">
      <c r="A310" s="294">
        <v>17</v>
      </c>
      <c r="B310" s="295" t="s">
        <v>286</v>
      </c>
      <c r="C310" s="305"/>
      <c r="D310" s="305"/>
      <c r="E310" s="305"/>
      <c r="F310" s="305"/>
      <c r="G310" s="305"/>
      <c r="H310" s="305"/>
      <c r="I310" s="305"/>
    </row>
    <row r="311" spans="1:9" customFormat="1" ht="20.149999999999999" customHeight="1" x14ac:dyDescent="0.35">
      <c r="A311" s="294">
        <v>18</v>
      </c>
      <c r="B311" s="295" t="s">
        <v>1011</v>
      </c>
      <c r="C311" s="295"/>
      <c r="D311" s="295"/>
      <c r="E311" s="295"/>
      <c r="F311" s="295"/>
      <c r="G311" s="295"/>
      <c r="H311" s="295"/>
      <c r="I311" s="295"/>
    </row>
    <row r="312" spans="1:9" customFormat="1" ht="20.149999999999999" customHeight="1" x14ac:dyDescent="0.35">
      <c r="A312" s="294">
        <v>19</v>
      </c>
      <c r="B312" s="303" t="s">
        <v>1012</v>
      </c>
      <c r="C312" s="310" t="str">
        <f>IF(data!BN87&gt;0,data!BN87,"")</f>
        <v>x</v>
      </c>
      <c r="D312" s="310" t="str">
        <f>IF(data!BO87&gt;0,data!BO87,"")</f>
        <v>x</v>
      </c>
      <c r="E312" s="310" t="str">
        <f>IF(data!BP87&gt;0,data!BP87,"")</f>
        <v>x</v>
      </c>
      <c r="F312" s="310" t="str">
        <f>IF(data!BQ87&gt;0,data!BQ87,"")</f>
        <v>x</v>
      </c>
      <c r="G312" s="310" t="str">
        <f>IF(data!BR87&gt;0,data!BR87,"")</f>
        <v>x</v>
      </c>
      <c r="H312" s="310" t="str">
        <f>IF(data!BS87&gt;0,data!BS87,"")</f>
        <v>x</v>
      </c>
      <c r="I312" s="310" t="str">
        <f>IF(data!BT87&gt;0,data!BT87,"")</f>
        <v>x</v>
      </c>
    </row>
    <row r="313" spans="1:9" customFormat="1" ht="20.149999999999999" customHeight="1" x14ac:dyDescent="0.35">
      <c r="A313" s="294">
        <v>20</v>
      </c>
      <c r="B313" s="303" t="s">
        <v>1013</v>
      </c>
      <c r="C313" s="310" t="str">
        <f>IF(data!BN88&gt;0,data!BN88,"")</f>
        <v>x</v>
      </c>
      <c r="D313" s="310" t="str">
        <f>IF(data!BO88&gt;0,data!BO88,"")</f>
        <v>x</v>
      </c>
      <c r="E313" s="310" t="str">
        <f>IF(data!BP88&gt;0,data!BP88,"")</f>
        <v>x</v>
      </c>
      <c r="F313" s="310" t="str">
        <f>IF(data!BQ88&gt;0,data!BQ88,"")</f>
        <v>x</v>
      </c>
      <c r="G313" s="310" t="str">
        <f>IF(data!BR88&gt;0,data!BR88,"")</f>
        <v>x</v>
      </c>
      <c r="H313" s="310" t="str">
        <f>IF(data!BS88&gt;0,data!BS88,"")</f>
        <v>x</v>
      </c>
      <c r="I313" s="310" t="str">
        <f>IF(data!BT88&gt;0,data!BT88,"")</f>
        <v>x</v>
      </c>
    </row>
    <row r="314" spans="1:9" customFormat="1" ht="20.149999999999999" customHeight="1" x14ac:dyDescent="0.35">
      <c r="A314" s="294">
        <v>21</v>
      </c>
      <c r="B314" s="303" t="s">
        <v>1014</v>
      </c>
      <c r="C314" s="310" t="str">
        <f>IF(data!BN89&gt;0,data!BN89,"")</f>
        <v>x</v>
      </c>
      <c r="D314" s="310" t="str">
        <f>IF(data!BO89&gt;0,data!BO89,"")</f>
        <v>x</v>
      </c>
      <c r="E314" s="310" t="str">
        <f>IF(data!BP89&gt;0,data!BP89,"")</f>
        <v>x</v>
      </c>
      <c r="F314" s="310" t="str">
        <f>IF(data!BQ89&gt;0,data!BQ89,"")</f>
        <v>x</v>
      </c>
      <c r="G314" s="310" t="str">
        <f>IF(data!BR89&gt;0,data!BR89,"")</f>
        <v>x</v>
      </c>
      <c r="H314" s="310" t="str">
        <f>IF(data!BS89&gt;0,data!BS89,"")</f>
        <v>x</v>
      </c>
      <c r="I314" s="310" t="str">
        <f>IF(data!BT89&gt;0,data!BT89,"")</f>
        <v>x</v>
      </c>
    </row>
    <row r="315" spans="1:9" customFormat="1" ht="20.149999999999999" customHeight="1" x14ac:dyDescent="0.35">
      <c r="A315" s="294" t="s">
        <v>1015</v>
      </c>
      <c r="B315" s="295"/>
      <c r="C315" s="305"/>
      <c r="D315" s="305"/>
      <c r="E315" s="305"/>
      <c r="F315" s="305"/>
      <c r="G315" s="305"/>
      <c r="H315" s="305"/>
      <c r="I315" s="305"/>
    </row>
    <row r="316" spans="1:9" customFormat="1" ht="20.149999999999999" customHeight="1" x14ac:dyDescent="0.35">
      <c r="A316" s="294">
        <v>22</v>
      </c>
      <c r="B316" s="295" t="s">
        <v>1016</v>
      </c>
      <c r="C316" s="311">
        <f>data!BN90</f>
        <v>11951</v>
      </c>
      <c r="D316" s="311">
        <f>data!BO90</f>
        <v>0</v>
      </c>
      <c r="E316" s="311">
        <f>data!BP90</f>
        <v>0</v>
      </c>
      <c r="F316" s="311">
        <f>data!BQ90</f>
        <v>0</v>
      </c>
      <c r="G316" s="311">
        <f>data!BR90</f>
        <v>375</v>
      </c>
      <c r="H316" s="311">
        <f>data!BS90</f>
        <v>0</v>
      </c>
      <c r="I316" s="311">
        <f>data!BT90</f>
        <v>0</v>
      </c>
    </row>
    <row r="317" spans="1:9" customFormat="1" ht="20.149999999999999" customHeight="1" x14ac:dyDescent="0.35">
      <c r="A317" s="294">
        <v>23</v>
      </c>
      <c r="B317" s="295" t="s">
        <v>1017</v>
      </c>
      <c r="C317" s="310" t="str">
        <f>IF(data!BN91&gt;0,data!BN91,"")</f>
        <v>x</v>
      </c>
      <c r="D317" s="310" t="str">
        <f>IF(data!BO91&gt;0,data!BO91,"")</f>
        <v>x</v>
      </c>
      <c r="E317" s="310" t="str">
        <f>IF(data!BP91&gt;0,data!BP91,"")</f>
        <v>x</v>
      </c>
      <c r="F317" s="310" t="str">
        <f>IF(data!BQ91&gt;0,data!BQ91,"")</f>
        <v>x</v>
      </c>
      <c r="G317" s="311">
        <f>data!BR91</f>
        <v>0</v>
      </c>
      <c r="H317" s="311">
        <f>data!BS91</f>
        <v>0</v>
      </c>
      <c r="I317" s="311">
        <f>data!BT91</f>
        <v>0</v>
      </c>
    </row>
    <row r="318" spans="1:9" customFormat="1" ht="20.149999999999999" customHeight="1" x14ac:dyDescent="0.35">
      <c r="A318" s="294">
        <v>24</v>
      </c>
      <c r="B318" s="295" t="s">
        <v>1018</v>
      </c>
      <c r="C318" s="310" t="str">
        <f>IF(data!BN92&gt;0,data!BN92,"")</f>
        <v>x</v>
      </c>
      <c r="D318" s="310" t="str">
        <f>IF(data!BO92&gt;0,data!BO92,"")</f>
        <v>x</v>
      </c>
      <c r="E318" s="310" t="str">
        <f>IF(data!BP92&gt;0,data!BP92,"")</f>
        <v>x</v>
      </c>
      <c r="F318" s="310" t="str">
        <f>IF(data!BQ92&gt;0,data!BQ92,"")</f>
        <v>x</v>
      </c>
      <c r="G318" s="310" t="str">
        <f>IF(data!BR92&gt;0,data!BR92,"")</f>
        <v>x</v>
      </c>
      <c r="H318" s="311">
        <f>data!BS92</f>
        <v>0</v>
      </c>
      <c r="I318" s="311">
        <f>data!BT92</f>
        <v>0</v>
      </c>
    </row>
    <row r="319" spans="1:9" customFormat="1" ht="20.149999999999999" customHeight="1" x14ac:dyDescent="0.35">
      <c r="A319" s="294">
        <v>25</v>
      </c>
      <c r="B319" s="295" t="s">
        <v>1019</v>
      </c>
      <c r="C319" s="310" t="str">
        <f>IF(data!BN93&gt;0,data!BN93,"")</f>
        <v>x</v>
      </c>
      <c r="D319" s="310" t="str">
        <f>IF(data!BO93&gt;0,data!BO93,"")</f>
        <v>x</v>
      </c>
      <c r="E319" s="310" t="str">
        <f>IF(data!BP93&gt;0,data!BP93,"")</f>
        <v>x</v>
      </c>
      <c r="F319" s="310" t="str">
        <f>IF(data!BQ93&gt;0,data!BQ93,"")</f>
        <v>x</v>
      </c>
      <c r="G319" s="310" t="str">
        <f>IF(data!BR93&gt;0,data!BR93,"")</f>
        <v>x</v>
      </c>
      <c r="H319" s="311">
        <f>data!BS93</f>
        <v>0</v>
      </c>
      <c r="I319" s="311">
        <f>data!BT93</f>
        <v>0</v>
      </c>
    </row>
    <row r="320" spans="1:9" customFormat="1" ht="20.149999999999999" customHeight="1" x14ac:dyDescent="0.35">
      <c r="A320" s="294">
        <v>26</v>
      </c>
      <c r="B320" s="295" t="s">
        <v>294</v>
      </c>
      <c r="C320" s="313" t="str">
        <f>IF(data!BN94&gt;0,data!BN94,"")</f>
        <v>x</v>
      </c>
      <c r="D320" s="313" t="str">
        <f>IF(data!BO94&gt;0,data!BO94,"")</f>
        <v>x</v>
      </c>
      <c r="E320" s="313" t="str">
        <f>IF(data!BP94&gt;0,data!BP94,"")</f>
        <v>x</v>
      </c>
      <c r="F320" s="313" t="str">
        <f>IF(data!BQ94&gt;0,data!BQ94,"")</f>
        <v>x</v>
      </c>
      <c r="G320" s="313" t="str">
        <f>IF(data!BR94&gt;0,data!BR94,"")</f>
        <v>x</v>
      </c>
      <c r="H320" s="313" t="str">
        <f>IF(data!BS94&gt;0,data!BS94,"")</f>
        <v>x</v>
      </c>
      <c r="I320" s="313" t="str">
        <f>IF(data!BT94&gt;0,data!BT94,"")</f>
        <v>x</v>
      </c>
    </row>
    <row r="321" spans="1:9" customFormat="1" ht="20.149999999999999" customHeight="1" x14ac:dyDescent="0.35">
      <c r="A321" s="288" t="s">
        <v>1001</v>
      </c>
      <c r="B321" s="289"/>
      <c r="C321" s="289"/>
      <c r="D321" s="289"/>
      <c r="E321" s="289"/>
      <c r="F321" s="289"/>
      <c r="G321" s="289"/>
      <c r="H321" s="289"/>
      <c r="I321" s="288"/>
    </row>
    <row r="322" spans="1:9" customFormat="1" ht="20.149999999999999" customHeight="1" x14ac:dyDescent="0.35">
      <c r="D322" s="290"/>
      <c r="I322" s="291" t="s">
        <v>1053</v>
      </c>
    </row>
    <row r="323" spans="1:9" customFormat="1" ht="20.149999999999999" customHeight="1" x14ac:dyDescent="0.35">
      <c r="A323" s="290"/>
    </row>
    <row r="324" spans="1:9" customFormat="1" ht="20.149999999999999" customHeight="1" x14ac:dyDescent="0.35">
      <c r="A324" s="292" t="str">
        <f>"Hospital: "&amp;data!C98</f>
        <v>Hospital: Shriners Hospitals for Children - Spokane</v>
      </c>
      <c r="G324" s="293"/>
      <c r="H324" s="292" t="str">
        <f>"FYE: "&amp;data!C96</f>
        <v>FYE: 12/31/2023</v>
      </c>
    </row>
    <row r="325" spans="1:9" customFormat="1" ht="20.149999999999999" customHeight="1" x14ac:dyDescent="0.35">
      <c r="A325" s="294">
        <v>1</v>
      </c>
      <c r="B325" s="295" t="s">
        <v>236</v>
      </c>
      <c r="C325" s="297" t="s">
        <v>106</v>
      </c>
      <c r="D325" s="297" t="s">
        <v>107</v>
      </c>
      <c r="E325" s="297" t="s">
        <v>108</v>
      </c>
      <c r="F325" s="297" t="s">
        <v>109</v>
      </c>
      <c r="G325" s="297" t="s">
        <v>110</v>
      </c>
      <c r="H325" s="297" t="s">
        <v>111</v>
      </c>
      <c r="I325" s="297" t="s">
        <v>112</v>
      </c>
    </row>
    <row r="326" spans="1:9" customFormat="1" ht="20.149999999999999" customHeight="1" x14ac:dyDescent="0.35">
      <c r="A326" s="298">
        <v>2</v>
      </c>
      <c r="B326" s="299" t="s">
        <v>1003</v>
      </c>
      <c r="C326" s="301" t="s">
        <v>182</v>
      </c>
      <c r="D326" s="301" t="s">
        <v>182</v>
      </c>
      <c r="E326" s="301" t="s">
        <v>182</v>
      </c>
      <c r="F326" s="301" t="s">
        <v>183</v>
      </c>
      <c r="G326" s="301" t="s">
        <v>184</v>
      </c>
      <c r="H326" s="301" t="s">
        <v>185</v>
      </c>
      <c r="I326" s="301" t="s">
        <v>186</v>
      </c>
    </row>
    <row r="327" spans="1:9" customFormat="1" ht="20.149999999999999" customHeight="1" x14ac:dyDescent="0.35">
      <c r="A327" s="298"/>
      <c r="B327" s="299"/>
      <c r="C327" s="301" t="s">
        <v>225</v>
      </c>
      <c r="D327" s="301" t="s">
        <v>226</v>
      </c>
      <c r="E327" s="301" t="s">
        <v>227</v>
      </c>
      <c r="F327" s="301" t="s">
        <v>178</v>
      </c>
      <c r="G327" s="301" t="s">
        <v>1052</v>
      </c>
      <c r="H327" s="301" t="s">
        <v>179</v>
      </c>
      <c r="I327" s="301" t="s">
        <v>228</v>
      </c>
    </row>
    <row r="328" spans="1:9" customFormat="1" ht="20.149999999999999" customHeight="1" x14ac:dyDescent="0.35">
      <c r="A328" s="294">
        <v>3</v>
      </c>
      <c r="B328" s="295" t="s">
        <v>1007</v>
      </c>
      <c r="C328" s="307"/>
      <c r="D328" s="307"/>
      <c r="E328" s="307"/>
      <c r="F328" s="307"/>
      <c r="G328" s="307"/>
      <c r="H328" s="307"/>
      <c r="I328" s="307"/>
    </row>
    <row r="329" spans="1:9" customFormat="1" ht="20.149999999999999" customHeight="1" x14ac:dyDescent="0.35">
      <c r="A329" s="294">
        <v>4</v>
      </c>
      <c r="B329" s="295" t="s">
        <v>261</v>
      </c>
      <c r="C329" s="307"/>
      <c r="D329" s="307"/>
      <c r="E329" s="307"/>
      <c r="F329" s="307"/>
      <c r="G329" s="307"/>
      <c r="H329" s="307"/>
      <c r="I329" s="307"/>
    </row>
    <row r="330" spans="1:9" customFormat="1" ht="20.149999999999999" customHeight="1" x14ac:dyDescent="0.35">
      <c r="A330" s="294">
        <v>5</v>
      </c>
      <c r="B330" s="295" t="s">
        <v>262</v>
      </c>
      <c r="C330" s="302">
        <f>data!BU60</f>
        <v>0</v>
      </c>
      <c r="D330" s="302">
        <f>data!BV60</f>
        <v>2.5499999999999998</v>
      </c>
      <c r="E330" s="302">
        <f>data!BW60</f>
        <v>0</v>
      </c>
      <c r="F330" s="302">
        <f>data!BX60</f>
        <v>0</v>
      </c>
      <c r="G330" s="302">
        <f>data!BY60</f>
        <v>4.9000000000000004</v>
      </c>
      <c r="H330" s="302">
        <f>data!BZ60</f>
        <v>0</v>
      </c>
      <c r="I330" s="302">
        <f>data!CA60</f>
        <v>0</v>
      </c>
    </row>
    <row r="331" spans="1:9" customFormat="1" ht="20.149999999999999" customHeight="1" x14ac:dyDescent="0.35">
      <c r="A331" s="294">
        <v>6</v>
      </c>
      <c r="B331" s="295" t="s">
        <v>263</v>
      </c>
      <c r="C331" s="314">
        <f>data!BU61</f>
        <v>0</v>
      </c>
      <c r="D331" s="314">
        <f>data!BV61</f>
        <v>171161</v>
      </c>
      <c r="E331" s="314">
        <f>data!BW61</f>
        <v>0</v>
      </c>
      <c r="F331" s="314">
        <f>data!BX61</f>
        <v>0</v>
      </c>
      <c r="G331" s="314">
        <f>data!BY61</f>
        <v>708745</v>
      </c>
      <c r="H331" s="314">
        <f>data!BZ61</f>
        <v>0</v>
      </c>
      <c r="I331" s="314">
        <f>data!CA61</f>
        <v>0</v>
      </c>
    </row>
    <row r="332" spans="1:9" customFormat="1" ht="20.149999999999999" customHeight="1" x14ac:dyDescent="0.35">
      <c r="A332" s="294">
        <v>7</v>
      </c>
      <c r="B332" s="295" t="s">
        <v>11</v>
      </c>
      <c r="C332" s="314">
        <f>data!BU62</f>
        <v>0</v>
      </c>
      <c r="D332" s="314">
        <f>data!BV62</f>
        <v>53126</v>
      </c>
      <c r="E332" s="314">
        <f>data!BW62</f>
        <v>0</v>
      </c>
      <c r="F332" s="314">
        <f>data!BX62</f>
        <v>0</v>
      </c>
      <c r="G332" s="314">
        <f>data!BY62</f>
        <v>219984</v>
      </c>
      <c r="H332" s="314">
        <f>data!BZ62</f>
        <v>0</v>
      </c>
      <c r="I332" s="314">
        <f>data!CA62</f>
        <v>0</v>
      </c>
    </row>
    <row r="333" spans="1:9" customFormat="1" ht="20.149999999999999" customHeight="1" x14ac:dyDescent="0.35">
      <c r="A333" s="294">
        <v>8</v>
      </c>
      <c r="B333" s="295" t="s">
        <v>264</v>
      </c>
      <c r="C333" s="314">
        <f>data!BU63</f>
        <v>0</v>
      </c>
      <c r="D333" s="314">
        <f>data!BV63</f>
        <v>0</v>
      </c>
      <c r="E333" s="314">
        <f>data!BW63</f>
        <v>0</v>
      </c>
      <c r="F333" s="314">
        <f>data!BX63</f>
        <v>0</v>
      </c>
      <c r="G333" s="314">
        <f>data!BY63</f>
        <v>0</v>
      </c>
      <c r="H333" s="314">
        <f>data!BZ63</f>
        <v>0</v>
      </c>
      <c r="I333" s="314">
        <f>data!CA63</f>
        <v>0</v>
      </c>
    </row>
    <row r="334" spans="1:9" customFormat="1" ht="20.149999999999999" customHeight="1" x14ac:dyDescent="0.35">
      <c r="A334" s="294">
        <v>9</v>
      </c>
      <c r="B334" s="295" t="s">
        <v>265</v>
      </c>
      <c r="C334" s="314">
        <f>data!BU64</f>
        <v>0</v>
      </c>
      <c r="D334" s="314">
        <f>data!BV64</f>
        <v>0</v>
      </c>
      <c r="E334" s="314">
        <f>data!BW64</f>
        <v>0</v>
      </c>
      <c r="F334" s="314">
        <f>data!BX64</f>
        <v>0</v>
      </c>
      <c r="G334" s="314">
        <f>data!BY64</f>
        <v>0</v>
      </c>
      <c r="H334" s="314">
        <f>data!BZ64</f>
        <v>0</v>
      </c>
      <c r="I334" s="314">
        <f>data!CA64</f>
        <v>0</v>
      </c>
    </row>
    <row r="335" spans="1:9" customFormat="1" ht="20.149999999999999" customHeight="1" x14ac:dyDescent="0.35">
      <c r="A335" s="294">
        <v>10</v>
      </c>
      <c r="B335" s="295" t="s">
        <v>523</v>
      </c>
      <c r="C335" s="314">
        <f>data!BU65</f>
        <v>0</v>
      </c>
      <c r="D335" s="314">
        <f>data!BV65</f>
        <v>0</v>
      </c>
      <c r="E335" s="314">
        <f>data!BW65</f>
        <v>0</v>
      </c>
      <c r="F335" s="314">
        <f>data!BX65</f>
        <v>0</v>
      </c>
      <c r="G335" s="314">
        <f>data!BY65</f>
        <v>0</v>
      </c>
      <c r="H335" s="314">
        <f>data!BZ65</f>
        <v>0</v>
      </c>
      <c r="I335" s="314">
        <f>data!CA65</f>
        <v>0</v>
      </c>
    </row>
    <row r="336" spans="1:9" customFormat="1" ht="20.149999999999999" customHeight="1" x14ac:dyDescent="0.35">
      <c r="A336" s="294">
        <v>11</v>
      </c>
      <c r="B336" s="295" t="s">
        <v>524</v>
      </c>
      <c r="C336" s="314">
        <f>data!BU66</f>
        <v>0</v>
      </c>
      <c r="D336" s="314">
        <f>data!BV66</f>
        <v>0</v>
      </c>
      <c r="E336" s="314">
        <f>data!BW66</f>
        <v>0</v>
      </c>
      <c r="F336" s="314">
        <f>data!BX66</f>
        <v>0</v>
      </c>
      <c r="G336" s="314">
        <f>data!BY66</f>
        <v>0</v>
      </c>
      <c r="H336" s="314">
        <f>data!BZ66</f>
        <v>0</v>
      </c>
      <c r="I336" s="314">
        <f>data!CA66</f>
        <v>0</v>
      </c>
    </row>
    <row r="337" spans="1:9" customFormat="1" ht="20.149999999999999" customHeight="1" x14ac:dyDescent="0.35">
      <c r="A337" s="294">
        <v>12</v>
      </c>
      <c r="B337" s="295" t="s">
        <v>16</v>
      </c>
      <c r="C337" s="314">
        <f>data!BU67</f>
        <v>0</v>
      </c>
      <c r="D337" s="314">
        <f>data!BV67</f>
        <v>14632</v>
      </c>
      <c r="E337" s="314">
        <f>data!BW67</f>
        <v>0</v>
      </c>
      <c r="F337" s="314">
        <f>data!BX67</f>
        <v>0</v>
      </c>
      <c r="G337" s="314">
        <f>data!BY67</f>
        <v>17473</v>
      </c>
      <c r="H337" s="314">
        <f>data!BZ67</f>
        <v>0</v>
      </c>
      <c r="I337" s="314">
        <f>data!CA67</f>
        <v>0</v>
      </c>
    </row>
    <row r="338" spans="1:9" customFormat="1" ht="20.149999999999999" customHeight="1" x14ac:dyDescent="0.35">
      <c r="A338" s="294">
        <v>13</v>
      </c>
      <c r="B338" s="295" t="s">
        <v>1008</v>
      </c>
      <c r="C338" s="314">
        <f>data!BU68</f>
        <v>0</v>
      </c>
      <c r="D338" s="314">
        <f>data!BV68</f>
        <v>0</v>
      </c>
      <c r="E338" s="314">
        <f>data!BW68</f>
        <v>0</v>
      </c>
      <c r="F338" s="314">
        <f>data!BX68</f>
        <v>0</v>
      </c>
      <c r="G338" s="314">
        <f>data!BY68</f>
        <v>0</v>
      </c>
      <c r="H338" s="314">
        <f>data!BZ68</f>
        <v>0</v>
      </c>
      <c r="I338" s="314">
        <f>data!CA68</f>
        <v>0</v>
      </c>
    </row>
    <row r="339" spans="1:9" customFormat="1" ht="20.149999999999999" customHeight="1" x14ac:dyDescent="0.35">
      <c r="A339" s="294">
        <v>14</v>
      </c>
      <c r="B339" s="295" t="s">
        <v>1009</v>
      </c>
      <c r="C339" s="314">
        <f>data!BU69</f>
        <v>0</v>
      </c>
      <c r="D339" s="314">
        <f>data!BV69</f>
        <v>0</v>
      </c>
      <c r="E339" s="314">
        <f>data!BW69</f>
        <v>0</v>
      </c>
      <c r="F339" s="314">
        <f>data!BX69</f>
        <v>0</v>
      </c>
      <c r="G339" s="314">
        <f>data!BY69</f>
        <v>0</v>
      </c>
      <c r="H339" s="314">
        <f>data!BZ69</f>
        <v>0</v>
      </c>
      <c r="I339" s="314">
        <f>data!CA69</f>
        <v>0</v>
      </c>
    </row>
    <row r="340" spans="1:9" customFormat="1" ht="20.149999999999999" customHeight="1" x14ac:dyDescent="0.35">
      <c r="A340" s="294">
        <v>15</v>
      </c>
      <c r="B340" s="295" t="s">
        <v>284</v>
      </c>
      <c r="C340" s="295">
        <f>-data!BU84</f>
        <v>0</v>
      </c>
      <c r="D340" s="295">
        <f>-data!BV84</f>
        <v>0</v>
      </c>
      <c r="E340" s="295">
        <f>-data!BW84</f>
        <v>0</v>
      </c>
      <c r="F340" s="295">
        <f>-data!BX84</f>
        <v>0</v>
      </c>
      <c r="G340" s="295">
        <f>-data!BY84</f>
        <v>0</v>
      </c>
      <c r="H340" s="295">
        <f>-data!BZ84</f>
        <v>0</v>
      </c>
      <c r="I340" s="295">
        <f>-data!CA84</f>
        <v>0</v>
      </c>
    </row>
    <row r="341" spans="1:9" customFormat="1" ht="20.149999999999999" customHeight="1" x14ac:dyDescent="0.35">
      <c r="A341" s="294">
        <v>16</v>
      </c>
      <c r="B341" s="303" t="s">
        <v>1010</v>
      </c>
      <c r="C341" s="295">
        <f>data!BU85</f>
        <v>0</v>
      </c>
      <c r="D341" s="295">
        <f>data!BV85</f>
        <v>238919</v>
      </c>
      <c r="E341" s="295">
        <f>data!BW85</f>
        <v>0</v>
      </c>
      <c r="F341" s="295">
        <f>data!BX85</f>
        <v>0</v>
      </c>
      <c r="G341" s="295">
        <f>data!BY85</f>
        <v>946202</v>
      </c>
      <c r="H341" s="295">
        <f>data!BZ85</f>
        <v>0</v>
      </c>
      <c r="I341" s="295">
        <f>data!CA85</f>
        <v>0</v>
      </c>
    </row>
    <row r="342" spans="1:9" customFormat="1" ht="20.149999999999999" customHeight="1" x14ac:dyDescent="0.35">
      <c r="A342" s="294">
        <v>17</v>
      </c>
      <c r="B342" s="295" t="s">
        <v>286</v>
      </c>
      <c r="C342" s="305"/>
      <c r="D342" s="305"/>
      <c r="E342" s="305"/>
      <c r="F342" s="305"/>
      <c r="G342" s="305"/>
      <c r="H342" s="305"/>
      <c r="I342" s="305"/>
    </row>
    <row r="343" spans="1:9" customFormat="1" ht="20.149999999999999" customHeight="1" x14ac:dyDescent="0.35">
      <c r="A343" s="294">
        <v>18</v>
      </c>
      <c r="B343" s="295" t="s">
        <v>1011</v>
      </c>
      <c r="C343" s="295"/>
      <c r="D343" s="295"/>
      <c r="E343" s="295"/>
      <c r="F343" s="295"/>
      <c r="G343" s="295"/>
      <c r="H343" s="295"/>
      <c r="I343" s="295"/>
    </row>
    <row r="344" spans="1:9" customFormat="1" ht="20.149999999999999" customHeight="1" x14ac:dyDescent="0.35">
      <c r="A344" s="294">
        <v>19</v>
      </c>
      <c r="B344" s="303" t="s">
        <v>1012</v>
      </c>
      <c r="C344" s="310" t="str">
        <f>IF(data!BU87&gt;0,data!BU87,"")</f>
        <v>x</v>
      </c>
      <c r="D344" s="310" t="str">
        <f>IF(data!BV87&gt;0,data!BV87,"")</f>
        <v>x</v>
      </c>
      <c r="E344" s="310" t="str">
        <f>IF(data!BW87&gt;0,data!BW87,"")</f>
        <v>x</v>
      </c>
      <c r="F344" s="310" t="str">
        <f>IF(data!BX87&gt;0,data!BX87,"")</f>
        <v>x</v>
      </c>
      <c r="G344" s="310" t="str">
        <f>IF(data!BY87&gt;0,data!BY87,"")</f>
        <v>x</v>
      </c>
      <c r="H344" s="310" t="str">
        <f>IF(data!BZ87&gt;0,data!BZ87,"")</f>
        <v>x</v>
      </c>
      <c r="I344" s="310" t="str">
        <f>IF(data!CA87&gt;0,data!CA87,"")</f>
        <v>x</v>
      </c>
    </row>
    <row r="345" spans="1:9" customFormat="1" ht="20.149999999999999" customHeight="1" x14ac:dyDescent="0.35">
      <c r="A345" s="294">
        <v>20</v>
      </c>
      <c r="B345" s="303" t="s">
        <v>1013</v>
      </c>
      <c r="C345" s="310" t="str">
        <f>IF(data!BU88&gt;0,data!BU88,"")</f>
        <v>x</v>
      </c>
      <c r="D345" s="310" t="str">
        <f>IF(data!BV88&gt;0,data!BV88,"")</f>
        <v>x</v>
      </c>
      <c r="E345" s="310" t="str">
        <f>IF(data!BW88&gt;0,data!BW88,"")</f>
        <v>x</v>
      </c>
      <c r="F345" s="310" t="str">
        <f>IF(data!BX88&gt;0,data!BX88,"")</f>
        <v>x</v>
      </c>
      <c r="G345" s="310" t="str">
        <f>IF(data!BY88&gt;0,data!BY88,"")</f>
        <v>x</v>
      </c>
      <c r="H345" s="310" t="str">
        <f>IF(data!BZ88&gt;0,data!BZ88,"")</f>
        <v>x</v>
      </c>
      <c r="I345" s="310" t="str">
        <f>IF(data!CA88&gt;0,data!CA88,"")</f>
        <v>x</v>
      </c>
    </row>
    <row r="346" spans="1:9" customFormat="1" ht="20.149999999999999" customHeight="1" x14ac:dyDescent="0.35">
      <c r="A346" s="294">
        <v>21</v>
      </c>
      <c r="B346" s="303" t="s">
        <v>1014</v>
      </c>
      <c r="C346" s="310" t="str">
        <f>IF(data!BU89&gt;0,data!BU89,"")</f>
        <v>x</v>
      </c>
      <c r="D346" s="310" t="str">
        <f>IF(data!BV89&gt;0,data!BV89,"")</f>
        <v>x</v>
      </c>
      <c r="E346" s="310" t="str">
        <f>IF(data!BW89&gt;0,data!BW89,"")</f>
        <v>x</v>
      </c>
      <c r="F346" s="310" t="str">
        <f>IF(data!BX89&gt;0,data!BX89,"")</f>
        <v>x</v>
      </c>
      <c r="G346" s="310" t="str">
        <f>IF(data!BY89&gt;0,data!BY89,"")</f>
        <v>x</v>
      </c>
      <c r="H346" s="310" t="str">
        <f>IF(data!BZ89&gt;0,data!BZ89,"")</f>
        <v>x</v>
      </c>
      <c r="I346" s="310" t="str">
        <f>IF(data!CA89&gt;0,data!CA89,"")</f>
        <v>x</v>
      </c>
    </row>
    <row r="347" spans="1:9" customFormat="1" ht="20.149999999999999" customHeight="1" x14ac:dyDescent="0.35">
      <c r="A347" s="294" t="s">
        <v>1015</v>
      </c>
      <c r="B347" s="295"/>
      <c r="C347" s="305"/>
      <c r="D347" s="305"/>
      <c r="E347" s="305"/>
      <c r="F347" s="305"/>
      <c r="G347" s="305"/>
      <c r="H347" s="305"/>
      <c r="I347" s="305"/>
    </row>
    <row r="348" spans="1:9" customFormat="1" ht="20.149999999999999" customHeight="1" x14ac:dyDescent="0.35">
      <c r="A348" s="294">
        <v>22</v>
      </c>
      <c r="B348" s="295" t="s">
        <v>1016</v>
      </c>
      <c r="C348" s="311">
        <f>data!BU90</f>
        <v>0</v>
      </c>
      <c r="D348" s="311">
        <f>data!BV90</f>
        <v>1061</v>
      </c>
      <c r="E348" s="311">
        <f>data!BW90</f>
        <v>0</v>
      </c>
      <c r="F348" s="311">
        <f>data!BX90</f>
        <v>0</v>
      </c>
      <c r="G348" s="311">
        <f>data!BY90</f>
        <v>1267</v>
      </c>
      <c r="H348" s="311">
        <f>data!BZ90</f>
        <v>0</v>
      </c>
      <c r="I348" s="311">
        <f>data!CA90</f>
        <v>0</v>
      </c>
    </row>
    <row r="349" spans="1:9" customFormat="1" ht="20.149999999999999" customHeight="1" x14ac:dyDescent="0.35">
      <c r="A349" s="294">
        <v>23</v>
      </c>
      <c r="B349" s="295" t="s">
        <v>1017</v>
      </c>
      <c r="C349" s="311">
        <f>data!BU91</f>
        <v>0</v>
      </c>
      <c r="D349" s="311">
        <f>data!BV91</f>
        <v>0</v>
      </c>
      <c r="E349" s="311">
        <f>data!BW91</f>
        <v>0</v>
      </c>
      <c r="F349" s="311">
        <f>data!BX91</f>
        <v>0</v>
      </c>
      <c r="G349" s="311">
        <f>data!BY91</f>
        <v>0</v>
      </c>
      <c r="H349" s="311">
        <f>data!BZ91</f>
        <v>0</v>
      </c>
      <c r="I349" s="311">
        <f>data!CA91</f>
        <v>0</v>
      </c>
    </row>
    <row r="350" spans="1:9" customFormat="1" ht="20.149999999999999" customHeight="1" x14ac:dyDescent="0.35">
      <c r="A350" s="294">
        <v>24</v>
      </c>
      <c r="B350" s="295" t="s">
        <v>1018</v>
      </c>
      <c r="C350" s="311">
        <f>data!BU92</f>
        <v>0</v>
      </c>
      <c r="D350" s="311">
        <f>data!BV92</f>
        <v>0</v>
      </c>
      <c r="E350" s="311">
        <f>data!BW92</f>
        <v>0</v>
      </c>
      <c r="F350" s="311">
        <f>data!BX92</f>
        <v>0</v>
      </c>
      <c r="G350" s="311">
        <f>data!BY92</f>
        <v>0</v>
      </c>
      <c r="H350" s="311">
        <f>data!BZ92</f>
        <v>0</v>
      </c>
      <c r="I350" s="311">
        <f>data!CA92</f>
        <v>0</v>
      </c>
    </row>
    <row r="351" spans="1:9" customFormat="1" ht="20.149999999999999" customHeight="1" x14ac:dyDescent="0.35">
      <c r="A351" s="294">
        <v>25</v>
      </c>
      <c r="B351" s="295" t="s">
        <v>1019</v>
      </c>
      <c r="C351" s="311">
        <f>data!BU93</f>
        <v>0</v>
      </c>
      <c r="D351" s="311">
        <f>data!BV93</f>
        <v>0</v>
      </c>
      <c r="E351" s="311">
        <f>data!BW93</f>
        <v>0</v>
      </c>
      <c r="F351" s="311">
        <f>data!BX93</f>
        <v>0</v>
      </c>
      <c r="G351" s="311">
        <f>data!BY93</f>
        <v>0</v>
      </c>
      <c r="H351" s="311">
        <f>data!BZ93</f>
        <v>0</v>
      </c>
      <c r="I351" s="311">
        <f>data!CA93</f>
        <v>0</v>
      </c>
    </row>
    <row r="352" spans="1:9" customFormat="1" ht="20.149999999999999" customHeight="1" x14ac:dyDescent="0.35">
      <c r="A352" s="294">
        <v>26</v>
      </c>
      <c r="B352" s="295" t="s">
        <v>294</v>
      </c>
      <c r="C352" s="313" t="str">
        <f>IF(data!BU94&gt;0,data!BU94,"")</f>
        <v/>
      </c>
      <c r="D352" s="313" t="str">
        <f>IF(data!BV94&gt;0,data!BV94,"")</f>
        <v/>
      </c>
      <c r="E352" s="313" t="str">
        <f>IF(data!BW94&gt;0,data!BW94,"")</f>
        <v/>
      </c>
      <c r="F352" s="313" t="str">
        <f>IF(data!BX94&gt;0,data!BX94,"")</f>
        <v/>
      </c>
      <c r="G352" s="313" t="str">
        <f>IF(data!BY94&gt;0,data!BY94,"")</f>
        <v/>
      </c>
      <c r="H352" s="313" t="str">
        <f>IF(data!BZ94&gt;0,data!BZ94,"")</f>
        <v/>
      </c>
      <c r="I352" s="313" t="str">
        <f>IF(data!CA94&gt;0,data!CA94,"")</f>
        <v/>
      </c>
    </row>
    <row r="353" spans="1:9" customFormat="1" ht="20.149999999999999" customHeight="1" x14ac:dyDescent="0.35">
      <c r="A353" s="288" t="s">
        <v>1001</v>
      </c>
      <c r="B353" s="289"/>
      <c r="C353" s="289"/>
      <c r="D353" s="289"/>
      <c r="E353" s="289"/>
      <c r="F353" s="289"/>
      <c r="G353" s="289"/>
      <c r="H353" s="289"/>
      <c r="I353" s="288"/>
    </row>
    <row r="354" spans="1:9" customFormat="1" ht="20.149999999999999" customHeight="1" x14ac:dyDescent="0.35">
      <c r="D354" s="290"/>
      <c r="I354" s="291" t="s">
        <v>1054</v>
      </c>
    </row>
    <row r="355" spans="1:9" customFormat="1" ht="20.149999999999999" customHeight="1" x14ac:dyDescent="0.35">
      <c r="A355" s="290"/>
    </row>
    <row r="356" spans="1:9" customFormat="1" ht="20.149999999999999" customHeight="1" x14ac:dyDescent="0.35">
      <c r="A356" s="292" t="str">
        <f>"Hospital: "&amp;data!C98</f>
        <v>Hospital: Shriners Hospitals for Children - Spokane</v>
      </c>
      <c r="G356" s="293"/>
      <c r="H356" s="292" t="str">
        <f>"FYE: "&amp;data!C96</f>
        <v>FYE: 12/31/2023</v>
      </c>
    </row>
    <row r="357" spans="1:9" customFormat="1" ht="20.149999999999999" customHeight="1" x14ac:dyDescent="0.35">
      <c r="A357" s="294">
        <v>1</v>
      </c>
      <c r="B357" s="295" t="s">
        <v>236</v>
      </c>
      <c r="C357" s="297">
        <v>8910</v>
      </c>
      <c r="D357" s="297">
        <v>8930</v>
      </c>
      <c r="E357" s="297" t="s">
        <v>115</v>
      </c>
      <c r="F357" s="315"/>
      <c r="G357" s="315"/>
      <c r="H357" s="315"/>
      <c r="I357" s="297"/>
    </row>
    <row r="358" spans="1:9" customFormat="1" ht="20.149999999999999" customHeight="1" x14ac:dyDescent="0.35">
      <c r="A358" s="298">
        <v>2</v>
      </c>
      <c r="B358" s="299" t="s">
        <v>1003</v>
      </c>
      <c r="C358" s="301" t="s">
        <v>187</v>
      </c>
      <c r="D358" s="301" t="s">
        <v>159</v>
      </c>
      <c r="E358" s="301" t="s">
        <v>238</v>
      </c>
      <c r="F358" s="316"/>
      <c r="G358" s="316"/>
      <c r="H358" s="316"/>
      <c r="I358" s="301" t="s">
        <v>188</v>
      </c>
    </row>
    <row r="359" spans="1:9" customFormat="1" ht="20.149999999999999" customHeight="1" x14ac:dyDescent="0.35">
      <c r="A359" s="298"/>
      <c r="B359" s="299"/>
      <c r="C359" s="301" t="s">
        <v>228</v>
      </c>
      <c r="D359" s="301" t="s">
        <v>1055</v>
      </c>
      <c r="E359" s="301" t="s">
        <v>240</v>
      </c>
      <c r="F359" s="316"/>
      <c r="G359" s="316"/>
      <c r="H359" s="316"/>
      <c r="I359" s="301" t="s">
        <v>230</v>
      </c>
    </row>
    <row r="360" spans="1:9" customFormat="1" ht="20.149999999999999" customHeight="1" x14ac:dyDescent="0.35">
      <c r="A360" s="294">
        <v>3</v>
      </c>
      <c r="B360" s="295" t="s">
        <v>1007</v>
      </c>
      <c r="C360" s="307"/>
      <c r="D360" s="307"/>
      <c r="E360" s="307"/>
      <c r="F360" s="307"/>
      <c r="G360" s="307"/>
      <c r="H360" s="307"/>
      <c r="I360" s="307"/>
    </row>
    <row r="361" spans="1:9" customFormat="1" ht="20.149999999999999" customHeight="1" x14ac:dyDescent="0.35">
      <c r="A361" s="294">
        <v>4</v>
      </c>
      <c r="B361" s="295" t="s">
        <v>261</v>
      </c>
      <c r="C361" s="307"/>
      <c r="D361" s="307"/>
      <c r="E361" s="307"/>
      <c r="F361" s="307"/>
      <c r="G361" s="307"/>
      <c r="H361" s="307"/>
      <c r="I361" s="307"/>
    </row>
    <row r="362" spans="1:9" customFormat="1" ht="20.149999999999999" customHeight="1" x14ac:dyDescent="0.35">
      <c r="A362" s="294">
        <v>5</v>
      </c>
      <c r="B362" s="295" t="s">
        <v>262</v>
      </c>
      <c r="C362" s="302">
        <f>data!CB60</f>
        <v>0</v>
      </c>
      <c r="D362" s="302">
        <f>data!CC60</f>
        <v>12.14</v>
      </c>
      <c r="E362" s="317"/>
      <c r="F362" s="305"/>
      <c r="G362" s="305"/>
      <c r="H362" s="305"/>
      <c r="I362" s="318">
        <f>data!CE60</f>
        <v>151.09000000000003</v>
      </c>
    </row>
    <row r="363" spans="1:9" customFormat="1" ht="20.149999999999999" customHeight="1" x14ac:dyDescent="0.35">
      <c r="A363" s="294">
        <v>6</v>
      </c>
      <c r="B363" s="295" t="s">
        <v>263</v>
      </c>
      <c r="C363" s="314">
        <f>data!CB61</f>
        <v>0</v>
      </c>
      <c r="D363" s="314">
        <f>data!CC61</f>
        <v>1020988</v>
      </c>
      <c r="E363" s="319"/>
      <c r="F363" s="319"/>
      <c r="G363" s="319"/>
      <c r="H363" s="319"/>
      <c r="I363" s="314">
        <f>data!CE61</f>
        <v>17413854</v>
      </c>
    </row>
    <row r="364" spans="1:9" customFormat="1" ht="20.149999999999999" customHeight="1" x14ac:dyDescent="0.35">
      <c r="A364" s="294">
        <v>7</v>
      </c>
      <c r="B364" s="295" t="s">
        <v>11</v>
      </c>
      <c r="C364" s="314">
        <f>data!CB62</f>
        <v>0</v>
      </c>
      <c r="D364" s="314">
        <f>data!CC62</f>
        <v>316900</v>
      </c>
      <c r="E364" s="319"/>
      <c r="F364" s="319"/>
      <c r="G364" s="319"/>
      <c r="H364" s="319"/>
      <c r="I364" s="314">
        <f>data!CE62</f>
        <v>5405011</v>
      </c>
    </row>
    <row r="365" spans="1:9" customFormat="1" ht="20.149999999999999" customHeight="1" x14ac:dyDescent="0.35">
      <c r="A365" s="294">
        <v>8</v>
      </c>
      <c r="B365" s="295" t="s">
        <v>264</v>
      </c>
      <c r="C365" s="314">
        <f>data!CB63</f>
        <v>0</v>
      </c>
      <c r="D365" s="314">
        <f>data!CC63</f>
        <v>0</v>
      </c>
      <c r="E365" s="319"/>
      <c r="F365" s="319"/>
      <c r="G365" s="319"/>
      <c r="H365" s="319"/>
      <c r="I365" s="314">
        <f>data!CE63</f>
        <v>0</v>
      </c>
    </row>
    <row r="366" spans="1:9" customFormat="1" ht="20.149999999999999" customHeight="1" x14ac:dyDescent="0.35">
      <c r="A366" s="294">
        <v>9</v>
      </c>
      <c r="B366" s="295" t="s">
        <v>265</v>
      </c>
      <c r="C366" s="314">
        <f>data!CB64</f>
        <v>0</v>
      </c>
      <c r="D366" s="314">
        <f>data!CC64</f>
        <v>0</v>
      </c>
      <c r="E366" s="319"/>
      <c r="F366" s="319"/>
      <c r="G366" s="319"/>
      <c r="H366" s="319"/>
      <c r="I366" s="314">
        <f>data!CE64</f>
        <v>0</v>
      </c>
    </row>
    <row r="367" spans="1:9" customFormat="1" ht="20.149999999999999" customHeight="1" x14ac:dyDescent="0.35">
      <c r="A367" s="294">
        <v>10</v>
      </c>
      <c r="B367" s="295" t="s">
        <v>523</v>
      </c>
      <c r="C367" s="314">
        <f>data!CB65</f>
        <v>0</v>
      </c>
      <c r="D367" s="314">
        <f>data!CC65</f>
        <v>0</v>
      </c>
      <c r="E367" s="319"/>
      <c r="F367" s="319"/>
      <c r="G367" s="319"/>
      <c r="H367" s="319"/>
      <c r="I367" s="314">
        <f>data!CE65</f>
        <v>0</v>
      </c>
    </row>
    <row r="368" spans="1:9" customFormat="1" ht="20.149999999999999" customHeight="1" x14ac:dyDescent="0.35">
      <c r="A368" s="294">
        <v>11</v>
      </c>
      <c r="B368" s="295" t="s">
        <v>524</v>
      </c>
      <c r="C368" s="314">
        <f>data!CB66</f>
        <v>0</v>
      </c>
      <c r="D368" s="314">
        <f>data!CC66</f>
        <v>0</v>
      </c>
      <c r="E368" s="319"/>
      <c r="F368" s="319"/>
      <c r="G368" s="319"/>
      <c r="H368" s="319"/>
      <c r="I368" s="314">
        <f>data!CE66</f>
        <v>0</v>
      </c>
    </row>
    <row r="369" spans="1:9" customFormat="1" ht="20.149999999999999" customHeight="1" x14ac:dyDescent="0.35">
      <c r="A369" s="294">
        <v>12</v>
      </c>
      <c r="B369" s="295" t="s">
        <v>16</v>
      </c>
      <c r="C369" s="314">
        <f>data!CB67</f>
        <v>0</v>
      </c>
      <c r="D369" s="314">
        <f>data!CC67</f>
        <v>90677</v>
      </c>
      <c r="E369" s="319"/>
      <c r="F369" s="319"/>
      <c r="G369" s="319"/>
      <c r="H369" s="319"/>
      <c r="I369" s="314">
        <f>data!CE67</f>
        <v>1223858</v>
      </c>
    </row>
    <row r="370" spans="1:9" customFormat="1" ht="20.149999999999999" customHeight="1" x14ac:dyDescent="0.35">
      <c r="A370" s="294">
        <v>13</v>
      </c>
      <c r="B370" s="295" t="s">
        <v>1008</v>
      </c>
      <c r="C370" s="314">
        <f>data!CB68</f>
        <v>0</v>
      </c>
      <c r="D370" s="314">
        <f>data!CC68</f>
        <v>0</v>
      </c>
      <c r="E370" s="319"/>
      <c r="F370" s="319"/>
      <c r="G370" s="319"/>
      <c r="H370" s="319"/>
      <c r="I370" s="314">
        <f>data!CE68</f>
        <v>0</v>
      </c>
    </row>
    <row r="371" spans="1:9" customFormat="1" ht="20.149999999999999" customHeight="1" x14ac:dyDescent="0.35">
      <c r="A371" s="294">
        <v>14</v>
      </c>
      <c r="B371" s="295" t="s">
        <v>1009</v>
      </c>
      <c r="C371" s="314">
        <f>data!CB69</f>
        <v>0</v>
      </c>
      <c r="D371" s="314">
        <f>data!CC69</f>
        <v>0</v>
      </c>
      <c r="E371" s="314">
        <f>data!CD69</f>
        <v>0</v>
      </c>
      <c r="F371" s="319"/>
      <c r="G371" s="319"/>
      <c r="H371" s="319"/>
      <c r="I371" s="314">
        <f>data!CE69</f>
        <v>0</v>
      </c>
    </row>
    <row r="372" spans="1:9" customFormat="1" ht="20.149999999999999" customHeight="1" x14ac:dyDescent="0.35">
      <c r="A372" s="294">
        <v>15</v>
      </c>
      <c r="B372" s="295" t="s">
        <v>284</v>
      </c>
      <c r="C372" s="295">
        <f>-data!CB84</f>
        <v>0</v>
      </c>
      <c r="D372" s="295">
        <f>-data!CC84</f>
        <v>0</v>
      </c>
      <c r="E372" s="295">
        <f>-data!CD84</f>
        <v>0</v>
      </c>
      <c r="F372" s="305"/>
      <c r="G372" s="305"/>
      <c r="H372" s="305"/>
      <c r="I372" s="295">
        <f>-data!CE84</f>
        <v>0</v>
      </c>
    </row>
    <row r="373" spans="1:9" customFormat="1" ht="20.149999999999999" customHeight="1" x14ac:dyDescent="0.35">
      <c r="A373" s="294">
        <v>16</v>
      </c>
      <c r="B373" s="303" t="s">
        <v>1010</v>
      </c>
      <c r="C373" s="314">
        <f>data!CB85</f>
        <v>0</v>
      </c>
      <c r="D373" s="314">
        <f>data!CC85</f>
        <v>1428565</v>
      </c>
      <c r="E373" s="314">
        <f>data!CD85</f>
        <v>0</v>
      </c>
      <c r="F373" s="319"/>
      <c r="G373" s="319"/>
      <c r="H373" s="319"/>
      <c r="I373" s="295">
        <f>data!CE85</f>
        <v>24042723</v>
      </c>
    </row>
    <row r="374" spans="1:9" customFormat="1" ht="20.149999999999999" customHeight="1" x14ac:dyDescent="0.35">
      <c r="A374" s="294">
        <v>17</v>
      </c>
      <c r="B374" s="295" t="s">
        <v>286</v>
      </c>
      <c r="C374" s="319"/>
      <c r="D374" s="319"/>
      <c r="E374" s="319"/>
      <c r="F374" s="319"/>
      <c r="G374" s="319"/>
      <c r="H374" s="319"/>
      <c r="I374" s="295">
        <f>data!CE86</f>
        <v>0</v>
      </c>
    </row>
    <row r="375" spans="1:9" customFormat="1" ht="20.149999999999999" customHeight="1" x14ac:dyDescent="0.35">
      <c r="A375" s="294">
        <v>18</v>
      </c>
      <c r="B375" s="295" t="s">
        <v>1011</v>
      </c>
      <c r="C375" s="295"/>
      <c r="D375" s="295"/>
      <c r="E375" s="295"/>
      <c r="F375" s="295"/>
      <c r="G375" s="295"/>
      <c r="H375" s="295"/>
      <c r="I375" s="295"/>
    </row>
    <row r="376" spans="1:9" customFormat="1" ht="20.149999999999999" customHeight="1" x14ac:dyDescent="0.35">
      <c r="A376" s="294">
        <v>19</v>
      </c>
      <c r="B376" s="303" t="s">
        <v>1012</v>
      </c>
      <c r="C376" s="310" t="str">
        <f>IF(data!CB87&gt;0,data!CB87,"")</f>
        <v>x</v>
      </c>
      <c r="D376" s="310" t="str">
        <f>IF(data!CC87&gt;0,data!CC87,"")</f>
        <v>x</v>
      </c>
      <c r="E376" s="305"/>
      <c r="F376" s="305"/>
      <c r="G376" s="305"/>
      <c r="H376" s="305"/>
      <c r="I376" s="311">
        <f>data!CE87</f>
        <v>13028788</v>
      </c>
    </row>
    <row r="377" spans="1:9" customFormat="1" ht="20.149999999999999" customHeight="1" x14ac:dyDescent="0.35">
      <c r="A377" s="294">
        <v>20</v>
      </c>
      <c r="B377" s="303" t="s">
        <v>1013</v>
      </c>
      <c r="C377" s="310" t="str">
        <f>IF(data!CB88&gt;0,data!CB88,"")</f>
        <v>x</v>
      </c>
      <c r="D377" s="310" t="str">
        <f>IF(data!CC88&gt;0,data!CC88,"")</f>
        <v>x</v>
      </c>
      <c r="E377" s="305"/>
      <c r="F377" s="305"/>
      <c r="G377" s="305"/>
      <c r="H377" s="305"/>
      <c r="I377" s="311">
        <f>data!CE88</f>
        <v>30791281</v>
      </c>
    </row>
    <row r="378" spans="1:9" customFormat="1" ht="20.149999999999999" customHeight="1" x14ac:dyDescent="0.35">
      <c r="A378" s="294">
        <v>21</v>
      </c>
      <c r="B378" s="303" t="s">
        <v>1014</v>
      </c>
      <c r="C378" s="310" t="str">
        <f>IF(data!CB89&gt;0,data!CB89,"")</f>
        <v>x</v>
      </c>
      <c r="D378" s="310" t="str">
        <f>IF(data!CC89&gt;0,data!CC89,"")</f>
        <v>x</v>
      </c>
      <c r="E378" s="305"/>
      <c r="F378" s="305"/>
      <c r="G378" s="305"/>
      <c r="H378" s="305"/>
      <c r="I378" s="311">
        <f>data!CE89</f>
        <v>43820069</v>
      </c>
    </row>
    <row r="379" spans="1:9" customFormat="1" ht="20.149999999999999" customHeight="1" x14ac:dyDescent="0.35">
      <c r="A379" s="294" t="s">
        <v>1015</v>
      </c>
      <c r="B379" s="295"/>
      <c r="C379" s="305"/>
      <c r="D379" s="305"/>
      <c r="E379" s="305"/>
      <c r="F379" s="305"/>
      <c r="G379" s="305"/>
      <c r="H379" s="305"/>
      <c r="I379" s="305"/>
    </row>
    <row r="380" spans="1:9" customFormat="1" ht="20.149999999999999" customHeight="1" x14ac:dyDescent="0.35">
      <c r="A380" s="294">
        <v>22</v>
      </c>
      <c r="B380" s="295" t="s">
        <v>1016</v>
      </c>
      <c r="C380" s="311">
        <f>data!CB90</f>
        <v>0</v>
      </c>
      <c r="D380" s="311">
        <f>data!CC90</f>
        <v>6575</v>
      </c>
      <c r="E380" s="305"/>
      <c r="F380" s="305"/>
      <c r="G380" s="305"/>
      <c r="H380" s="305"/>
      <c r="I380" s="295">
        <f>data!CE90</f>
        <v>88742</v>
      </c>
    </row>
    <row r="381" spans="1:9" customFormat="1" ht="20.149999999999999" customHeight="1" x14ac:dyDescent="0.35">
      <c r="A381" s="294">
        <v>23</v>
      </c>
      <c r="B381" s="295" t="s">
        <v>1017</v>
      </c>
      <c r="C381" s="311">
        <f>data!CB91</f>
        <v>0</v>
      </c>
      <c r="D381" s="310" t="str">
        <f>IF(data!CC91&gt;0,data!CC91,"")</f>
        <v>x</v>
      </c>
      <c r="E381" s="305"/>
      <c r="F381" s="305"/>
      <c r="G381" s="305"/>
      <c r="H381" s="305"/>
      <c r="I381" s="295">
        <f>data!CE91</f>
        <v>21846</v>
      </c>
    </row>
    <row r="382" spans="1:9" customFormat="1" ht="20.149999999999999" customHeight="1" x14ac:dyDescent="0.35">
      <c r="A382" s="294">
        <v>24</v>
      </c>
      <c r="B382" s="295" t="s">
        <v>1018</v>
      </c>
      <c r="C382" s="311">
        <f>data!CB92</f>
        <v>0</v>
      </c>
      <c r="D382" s="310" t="str">
        <f>IF(data!CC92&gt;0,data!CC92,"")</f>
        <v>x</v>
      </c>
      <c r="E382" s="305"/>
      <c r="F382" s="305"/>
      <c r="G382" s="305"/>
      <c r="H382" s="305"/>
      <c r="I382" s="295">
        <f>data!CE92</f>
        <v>18342</v>
      </c>
    </row>
    <row r="383" spans="1:9" customFormat="1" ht="20.149999999999999" customHeight="1" x14ac:dyDescent="0.35">
      <c r="A383" s="294">
        <v>25</v>
      </c>
      <c r="B383" s="295" t="s">
        <v>1019</v>
      </c>
      <c r="C383" s="311">
        <f>data!CB93</f>
        <v>0</v>
      </c>
      <c r="D383" s="310" t="str">
        <f>IF(data!CC93&gt;0,data!CC93,"")</f>
        <v>x</v>
      </c>
      <c r="E383" s="305"/>
      <c r="F383" s="305"/>
      <c r="G383" s="305"/>
      <c r="H383" s="305"/>
      <c r="I383" s="295">
        <f>data!CE93</f>
        <v>60012</v>
      </c>
    </row>
    <row r="384" spans="1:9" customFormat="1" ht="20.149999999999999" customHeight="1" x14ac:dyDescent="0.35">
      <c r="A384" s="294">
        <v>26</v>
      </c>
      <c r="B384" s="295" t="s">
        <v>294</v>
      </c>
      <c r="C384" s="310" t="str">
        <f>IF(data!CB94&gt;0,data!CB94,"")</f>
        <v/>
      </c>
      <c r="D384" s="310" t="str">
        <f>IF(data!CC94&gt;0,data!CC94,"")</f>
        <v>x</v>
      </c>
      <c r="E384" s="317"/>
      <c r="F384" s="305"/>
      <c r="G384" s="305"/>
      <c r="H384" s="305"/>
      <c r="I384" s="302">
        <f>data!CE94</f>
        <v>45.99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B46" transitionEvaluation="1" transitionEntry="1" codeName="Sheet12">
    <tabColor rgb="FF92D050"/>
    <pageSetUpPr autoPageBreaks="0" fitToPage="1"/>
  </sheetPr>
  <dimension ref="A1:CF717"/>
  <sheetViews>
    <sheetView topLeftCell="A44" zoomScaleNormal="100" workbookViewId="0">
      <pane xSplit="1" ySplit="2" topLeftCell="BB46" activePane="bottomRight" state="frozen"/>
      <selection activeCell="A390" sqref="A390"/>
      <selection pane="topRight" activeCell="B390" sqref="B390"/>
      <selection pane="bottomLeft" activeCell="A390" sqref="A390"/>
      <selection pane="bottomRight" activeCell="BE67" sqref="BE6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0" t="s">
        <v>28</v>
      </c>
      <c r="B36" s="271"/>
      <c r="C36" s="272"/>
      <c r="D36" s="271"/>
      <c r="E36" s="271"/>
      <c r="F36" s="271"/>
      <c r="G36" s="273"/>
    </row>
    <row r="37" spans="1:83" x14ac:dyDescent="0.35">
      <c r="A37" s="274" t="s">
        <v>29</v>
      </c>
      <c r="B37" s="275"/>
      <c r="C37" s="276"/>
      <c r="D37" s="277"/>
      <c r="E37" s="277"/>
      <c r="F37" s="277"/>
      <c r="G37" s="278"/>
    </row>
    <row r="38" spans="1:83" x14ac:dyDescent="0.35">
      <c r="A38" s="279" t="s">
        <v>30</v>
      </c>
      <c r="B38" s="275"/>
      <c r="C38" s="276"/>
      <c r="D38" s="277"/>
      <c r="E38" s="277"/>
      <c r="F38" s="277"/>
      <c r="G38" s="278"/>
    </row>
    <row r="39" spans="1:83" x14ac:dyDescent="0.35">
      <c r="A39" s="280" t="s">
        <v>31</v>
      </c>
      <c r="B39" s="277"/>
      <c r="C39" s="276"/>
      <c r="D39" s="277"/>
      <c r="E39" s="277"/>
      <c r="F39" s="277"/>
      <c r="G39" s="278"/>
    </row>
    <row r="40" spans="1:83" x14ac:dyDescent="0.35">
      <c r="A40" s="281" t="s">
        <v>32</v>
      </c>
      <c r="B40" s="282"/>
      <c r="C40" s="283"/>
      <c r="D40" s="282"/>
      <c r="E40" s="282"/>
      <c r="F40" s="282"/>
      <c r="G40" s="28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4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4">
        <v>4525861</v>
      </c>
      <c r="C48" s="28">
        <v>0</v>
      </c>
      <c r="D48" s="28">
        <v>0</v>
      </c>
      <c r="E48" s="28">
        <v>994867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1092320</v>
      </c>
      <c r="Q48" s="28">
        <v>92754</v>
      </c>
      <c r="R48" s="28">
        <v>30640</v>
      </c>
      <c r="S48" s="28">
        <v>62505</v>
      </c>
      <c r="T48" s="28">
        <v>0</v>
      </c>
      <c r="U48" s="28">
        <v>48275</v>
      </c>
      <c r="V48" s="28">
        <v>0</v>
      </c>
      <c r="W48" s="28">
        <v>0</v>
      </c>
      <c r="X48" s="28">
        <v>0</v>
      </c>
      <c r="Y48" s="28">
        <v>179626</v>
      </c>
      <c r="Z48" s="28">
        <v>0</v>
      </c>
      <c r="AA48" s="28">
        <v>0</v>
      </c>
      <c r="AB48" s="28">
        <v>131334</v>
      </c>
      <c r="AC48" s="28">
        <v>190216</v>
      </c>
      <c r="AD48" s="28">
        <v>0</v>
      </c>
      <c r="AE48" s="28">
        <v>310908</v>
      </c>
      <c r="AF48" s="28">
        <v>0</v>
      </c>
      <c r="AG48" s="28">
        <v>0</v>
      </c>
      <c r="AH48" s="28">
        <v>0</v>
      </c>
      <c r="AI48" s="28">
        <v>0</v>
      </c>
      <c r="AJ48" s="28">
        <v>441350</v>
      </c>
      <c r="AK48" s="28">
        <v>361696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114685</v>
      </c>
      <c r="AZ48" s="28">
        <v>0</v>
      </c>
      <c r="BA48" s="28">
        <v>0</v>
      </c>
      <c r="BB48" s="28">
        <v>283715</v>
      </c>
      <c r="BC48" s="28">
        <v>0</v>
      </c>
      <c r="BD48" s="28">
        <v>0</v>
      </c>
      <c r="BE48" s="28">
        <v>0</v>
      </c>
      <c r="BF48" s="28">
        <v>190970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1056</v>
      </c>
      <c r="CE48" s="28" t="s">
        <v>1056</v>
      </c>
    </row>
    <row r="49" spans="1:83" x14ac:dyDescent="0.35">
      <c r="A49" s="16" t="s">
        <v>233</v>
      </c>
      <c r="B49" s="28">
        <v>4525861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5">
        <v>1246678</v>
      </c>
      <c r="C52" s="28">
        <v>0</v>
      </c>
      <c r="D52" s="28">
        <v>0</v>
      </c>
      <c r="E52" s="28">
        <v>240218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57851</v>
      </c>
      <c r="Q52" s="28">
        <v>20883</v>
      </c>
      <c r="R52" s="28">
        <v>7835</v>
      </c>
      <c r="S52" s="28">
        <v>0</v>
      </c>
      <c r="T52" s="28">
        <v>0</v>
      </c>
      <c r="U52" s="28">
        <v>6828</v>
      </c>
      <c r="V52" s="28">
        <v>0</v>
      </c>
      <c r="W52" s="28">
        <v>0</v>
      </c>
      <c r="X52" s="28">
        <v>0</v>
      </c>
      <c r="Y52" s="28">
        <v>45321</v>
      </c>
      <c r="Z52" s="28">
        <v>0</v>
      </c>
      <c r="AA52" s="28">
        <v>0</v>
      </c>
      <c r="AB52" s="28">
        <v>4443</v>
      </c>
      <c r="AC52" s="28">
        <v>1526</v>
      </c>
      <c r="AD52" s="28">
        <v>0</v>
      </c>
      <c r="AE52" s="28">
        <v>109556</v>
      </c>
      <c r="AF52" s="28">
        <v>0</v>
      </c>
      <c r="AG52" s="28">
        <v>0</v>
      </c>
      <c r="AH52" s="28">
        <v>0</v>
      </c>
      <c r="AI52" s="28">
        <v>0</v>
      </c>
      <c r="AJ52" s="28">
        <v>131476</v>
      </c>
      <c r="AK52" s="28">
        <v>92361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71344</v>
      </c>
      <c r="AZ52" s="28">
        <v>21313</v>
      </c>
      <c r="BA52" s="28">
        <v>23905</v>
      </c>
      <c r="BB52" s="28">
        <v>27178</v>
      </c>
      <c r="BC52" s="28">
        <v>0</v>
      </c>
      <c r="BD52" s="28">
        <v>3629</v>
      </c>
      <c r="BE52" s="28">
        <v>60547</v>
      </c>
      <c r="BF52" s="28">
        <v>10693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182870</v>
      </c>
      <c r="BO52" s="28">
        <v>0</v>
      </c>
      <c r="BP52" s="28">
        <v>0</v>
      </c>
      <c r="BQ52" s="28">
        <v>0</v>
      </c>
      <c r="BR52" s="28">
        <v>5421</v>
      </c>
      <c r="BS52" s="28">
        <v>0</v>
      </c>
      <c r="BT52" s="28">
        <v>0</v>
      </c>
      <c r="BU52" s="28">
        <v>0</v>
      </c>
      <c r="BV52" s="28">
        <v>15714</v>
      </c>
      <c r="BW52" s="28">
        <v>0</v>
      </c>
      <c r="BX52" s="28">
        <v>0</v>
      </c>
      <c r="BY52" s="28">
        <v>18765</v>
      </c>
      <c r="BZ52" s="28">
        <v>0</v>
      </c>
      <c r="CA52" s="28">
        <v>0</v>
      </c>
      <c r="CB52" s="28">
        <v>0</v>
      </c>
      <c r="CC52" s="28">
        <v>86999</v>
      </c>
      <c r="CD52" s="28" t="s">
        <v>1056</v>
      </c>
      <c r="CE52" s="28" t="s">
        <v>1056</v>
      </c>
    </row>
    <row r="53" spans="1:83" x14ac:dyDescent="0.35">
      <c r="A53" s="16" t="s">
        <v>233</v>
      </c>
      <c r="B53" s="28">
        <v>1246678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594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6">
        <v>0</v>
      </c>
      <c r="T59" s="246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6">
        <v>0</v>
      </c>
      <c r="AW59" s="246">
        <v>0</v>
      </c>
      <c r="AX59" s="246">
        <v>0</v>
      </c>
      <c r="AY59" s="26">
        <v>18139</v>
      </c>
      <c r="AZ59" s="26">
        <v>0</v>
      </c>
      <c r="BA59" s="246">
        <v>0</v>
      </c>
      <c r="BB59" s="246">
        <v>0</v>
      </c>
      <c r="BC59" s="246">
        <v>0</v>
      </c>
      <c r="BD59" s="246">
        <v>0</v>
      </c>
      <c r="BE59" s="26">
        <v>84173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8">
        <v>0</v>
      </c>
    </row>
    <row r="60" spans="1:83" x14ac:dyDescent="0.35">
      <c r="A60" s="219" t="s">
        <v>262</v>
      </c>
      <c r="B60" s="220"/>
      <c r="C60" s="247">
        <v>0</v>
      </c>
      <c r="D60" s="247">
        <v>0</v>
      </c>
      <c r="E60" s="247">
        <v>17.79</v>
      </c>
      <c r="F60" s="247">
        <v>0</v>
      </c>
      <c r="G60" s="247">
        <v>0</v>
      </c>
      <c r="H60" s="247">
        <v>0</v>
      </c>
      <c r="I60" s="247">
        <v>0</v>
      </c>
      <c r="J60" s="247">
        <v>0</v>
      </c>
      <c r="K60" s="247">
        <v>0</v>
      </c>
      <c r="L60" s="247">
        <v>0</v>
      </c>
      <c r="M60" s="247">
        <v>0</v>
      </c>
      <c r="N60" s="247">
        <v>0</v>
      </c>
      <c r="O60" s="247">
        <v>0</v>
      </c>
      <c r="P60" s="248">
        <v>8.4</v>
      </c>
      <c r="Q60" s="248">
        <v>1.78</v>
      </c>
      <c r="R60" s="248">
        <v>5.04</v>
      </c>
      <c r="S60" s="249">
        <v>1.98</v>
      </c>
      <c r="T60" s="249">
        <v>0</v>
      </c>
      <c r="U60" s="250">
        <v>1.46</v>
      </c>
      <c r="V60" s="248">
        <v>0</v>
      </c>
      <c r="W60" s="248">
        <v>0</v>
      </c>
      <c r="X60" s="248">
        <v>0</v>
      </c>
      <c r="Y60" s="248">
        <v>5.0199999999999996</v>
      </c>
      <c r="Z60" s="248">
        <v>0</v>
      </c>
      <c r="AA60" s="248">
        <v>0</v>
      </c>
      <c r="AB60" s="249">
        <v>1.69</v>
      </c>
      <c r="AC60" s="248">
        <v>4.43</v>
      </c>
      <c r="AD60" s="248">
        <v>0</v>
      </c>
      <c r="AE60" s="248">
        <v>8.1</v>
      </c>
      <c r="AF60" s="248">
        <v>0</v>
      </c>
      <c r="AG60" s="248">
        <v>0</v>
      </c>
      <c r="AH60" s="248">
        <v>0</v>
      </c>
      <c r="AI60" s="248">
        <v>0</v>
      </c>
      <c r="AJ60" s="248">
        <v>10.14</v>
      </c>
      <c r="AK60" s="248">
        <v>8.6300000000000008</v>
      </c>
      <c r="AL60" s="248">
        <v>0</v>
      </c>
      <c r="AM60" s="248">
        <v>0</v>
      </c>
      <c r="AN60" s="248">
        <v>0</v>
      </c>
      <c r="AO60" s="248">
        <v>0</v>
      </c>
      <c r="AP60" s="248">
        <v>0</v>
      </c>
      <c r="AQ60" s="248">
        <v>0</v>
      </c>
      <c r="AR60" s="248">
        <v>0</v>
      </c>
      <c r="AS60" s="248">
        <v>0</v>
      </c>
      <c r="AT60" s="248">
        <v>0</v>
      </c>
      <c r="AU60" s="248">
        <v>0</v>
      </c>
      <c r="AV60" s="249">
        <v>0</v>
      </c>
      <c r="AW60" s="249">
        <v>0</v>
      </c>
      <c r="AX60" s="249">
        <v>0</v>
      </c>
      <c r="AY60" s="248">
        <v>4.45</v>
      </c>
      <c r="AZ60" s="248">
        <v>0</v>
      </c>
      <c r="BA60" s="249">
        <v>0</v>
      </c>
      <c r="BB60" s="249">
        <v>7.09</v>
      </c>
      <c r="BC60" s="249">
        <v>0</v>
      </c>
      <c r="BD60" s="249">
        <v>0</v>
      </c>
      <c r="BE60" s="248">
        <v>4.6900000000000004</v>
      </c>
      <c r="BF60" s="249">
        <v>8.57</v>
      </c>
      <c r="BG60" s="249">
        <v>0</v>
      </c>
      <c r="BH60" s="249">
        <v>0</v>
      </c>
      <c r="BI60" s="249">
        <v>0</v>
      </c>
      <c r="BJ60" s="249">
        <v>0</v>
      </c>
      <c r="BK60" s="249">
        <v>0</v>
      </c>
      <c r="BL60" s="249">
        <v>0</v>
      </c>
      <c r="BM60" s="249">
        <v>0</v>
      </c>
      <c r="BN60" s="249">
        <v>28.01</v>
      </c>
      <c r="BO60" s="249">
        <v>0</v>
      </c>
      <c r="BP60" s="249">
        <v>0</v>
      </c>
      <c r="BQ60" s="249">
        <v>0</v>
      </c>
      <c r="BR60" s="249">
        <v>2.35</v>
      </c>
      <c r="BS60" s="249">
        <v>0</v>
      </c>
      <c r="BT60" s="249">
        <v>0</v>
      </c>
      <c r="BU60" s="249">
        <v>0</v>
      </c>
      <c r="BV60" s="249">
        <v>2.39</v>
      </c>
      <c r="BW60" s="249">
        <v>0</v>
      </c>
      <c r="BX60" s="249">
        <v>0</v>
      </c>
      <c r="BY60" s="249">
        <v>4.59</v>
      </c>
      <c r="BZ60" s="249">
        <v>0</v>
      </c>
      <c r="CA60" s="249">
        <v>0</v>
      </c>
      <c r="CB60" s="249">
        <v>0</v>
      </c>
      <c r="CC60" s="249">
        <v>0</v>
      </c>
      <c r="CD60" s="221" t="s">
        <v>248</v>
      </c>
      <c r="CE60" s="239">
        <v>136.6</v>
      </c>
    </row>
    <row r="61" spans="1:83" s="212" customFormat="1" x14ac:dyDescent="0.35">
      <c r="A61" s="35" t="s">
        <v>263</v>
      </c>
      <c r="B61" s="16"/>
      <c r="C61" s="20">
        <v>0</v>
      </c>
      <c r="D61" s="20">
        <v>0</v>
      </c>
      <c r="E61" s="20">
        <v>2051136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2252057</v>
      </c>
      <c r="Q61" s="26">
        <v>191232</v>
      </c>
      <c r="R61" s="26">
        <v>63172</v>
      </c>
      <c r="S61" s="251">
        <v>128867</v>
      </c>
      <c r="T61" s="251">
        <v>0</v>
      </c>
      <c r="U61" s="27">
        <v>99529</v>
      </c>
      <c r="V61" s="26">
        <v>0</v>
      </c>
      <c r="W61" s="26">
        <v>0</v>
      </c>
      <c r="X61" s="26">
        <v>0</v>
      </c>
      <c r="Y61" s="26">
        <v>370339</v>
      </c>
      <c r="Z61" s="26">
        <v>0</v>
      </c>
      <c r="AA61" s="26">
        <v>0</v>
      </c>
      <c r="AB61" s="252">
        <v>270774</v>
      </c>
      <c r="AC61" s="26">
        <v>392171</v>
      </c>
      <c r="AD61" s="26">
        <v>0</v>
      </c>
      <c r="AE61" s="26">
        <v>641004</v>
      </c>
      <c r="AF61" s="26">
        <v>0</v>
      </c>
      <c r="AG61" s="26">
        <v>0</v>
      </c>
      <c r="AH61" s="26">
        <v>0</v>
      </c>
      <c r="AI61" s="26">
        <v>0</v>
      </c>
      <c r="AJ61" s="26">
        <v>909939</v>
      </c>
      <c r="AK61" s="26">
        <v>745715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51">
        <v>0</v>
      </c>
      <c r="AW61" s="251">
        <v>0</v>
      </c>
      <c r="AX61" s="251">
        <v>0</v>
      </c>
      <c r="AY61" s="26">
        <v>236448</v>
      </c>
      <c r="AZ61" s="26">
        <v>0</v>
      </c>
      <c r="BA61" s="251">
        <v>0</v>
      </c>
      <c r="BB61" s="251">
        <v>584941</v>
      </c>
      <c r="BC61" s="251">
        <v>0</v>
      </c>
      <c r="BD61" s="251">
        <v>0</v>
      </c>
      <c r="BE61" s="26">
        <v>0</v>
      </c>
      <c r="BF61" s="251">
        <v>393726</v>
      </c>
      <c r="BG61" s="251">
        <v>0</v>
      </c>
      <c r="BH61" s="251">
        <v>0</v>
      </c>
      <c r="BI61" s="251">
        <v>0</v>
      </c>
      <c r="BJ61" s="251">
        <v>0</v>
      </c>
      <c r="BK61" s="251">
        <v>0</v>
      </c>
      <c r="BL61" s="251">
        <v>0</v>
      </c>
      <c r="BM61" s="251">
        <v>0</v>
      </c>
      <c r="BN61" s="251">
        <v>0</v>
      </c>
      <c r="BO61" s="251">
        <v>0</v>
      </c>
      <c r="BP61" s="251">
        <v>0</v>
      </c>
      <c r="BQ61" s="251">
        <v>0</v>
      </c>
      <c r="BR61" s="251">
        <v>0</v>
      </c>
      <c r="BS61" s="251">
        <v>0</v>
      </c>
      <c r="BT61" s="251">
        <v>0</v>
      </c>
      <c r="BU61" s="251">
        <v>0</v>
      </c>
      <c r="BV61" s="251">
        <v>0</v>
      </c>
      <c r="BW61" s="251">
        <v>0</v>
      </c>
      <c r="BX61" s="251">
        <v>0</v>
      </c>
      <c r="BY61" s="251">
        <v>0</v>
      </c>
      <c r="BZ61" s="251">
        <v>0</v>
      </c>
      <c r="CA61" s="251">
        <v>0</v>
      </c>
      <c r="CB61" s="251">
        <v>0</v>
      </c>
      <c r="CC61" s="251">
        <v>0</v>
      </c>
      <c r="CD61" s="25" t="s">
        <v>248</v>
      </c>
      <c r="CE61" s="28">
        <v>9331050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994867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1092320</v>
      </c>
      <c r="Q62" s="28">
        <v>92754</v>
      </c>
      <c r="R62" s="28">
        <v>30640</v>
      </c>
      <c r="S62" s="28">
        <v>62505</v>
      </c>
      <c r="T62" s="28">
        <v>0</v>
      </c>
      <c r="U62" s="28">
        <v>48275</v>
      </c>
      <c r="V62" s="28">
        <v>0</v>
      </c>
      <c r="W62" s="28">
        <v>0</v>
      </c>
      <c r="X62" s="28">
        <v>0</v>
      </c>
      <c r="Y62" s="28">
        <v>179626</v>
      </c>
      <c r="Z62" s="28">
        <v>0</v>
      </c>
      <c r="AA62" s="28">
        <v>0</v>
      </c>
      <c r="AB62" s="28">
        <v>131334</v>
      </c>
      <c r="AC62" s="28">
        <v>190216</v>
      </c>
      <c r="AD62" s="28">
        <v>0</v>
      </c>
      <c r="AE62" s="28">
        <v>310908</v>
      </c>
      <c r="AF62" s="28">
        <v>0</v>
      </c>
      <c r="AG62" s="28">
        <v>0</v>
      </c>
      <c r="AH62" s="28">
        <v>0</v>
      </c>
      <c r="AI62" s="28">
        <v>0</v>
      </c>
      <c r="AJ62" s="28">
        <v>441350</v>
      </c>
      <c r="AK62" s="28">
        <v>361696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114685</v>
      </c>
      <c r="AZ62" s="28">
        <v>0</v>
      </c>
      <c r="BA62" s="28">
        <v>0</v>
      </c>
      <c r="BB62" s="28">
        <v>283715</v>
      </c>
      <c r="BC62" s="28">
        <v>0</v>
      </c>
      <c r="BD62" s="28">
        <v>0</v>
      </c>
      <c r="BE62" s="28">
        <v>0</v>
      </c>
      <c r="BF62" s="28">
        <v>190970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0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0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4525861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51">
        <v>0</v>
      </c>
      <c r="T63" s="251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2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1">
        <v>0</v>
      </c>
      <c r="AW63" s="251">
        <v>0</v>
      </c>
      <c r="AX63" s="251">
        <v>0</v>
      </c>
      <c r="AY63" s="26">
        <v>0</v>
      </c>
      <c r="AZ63" s="26">
        <v>0</v>
      </c>
      <c r="BA63" s="251">
        <v>0</v>
      </c>
      <c r="BB63" s="251">
        <v>0</v>
      </c>
      <c r="BC63" s="251">
        <v>0</v>
      </c>
      <c r="BD63" s="251">
        <v>0</v>
      </c>
      <c r="BE63" s="26">
        <v>0</v>
      </c>
      <c r="BF63" s="251">
        <v>0</v>
      </c>
      <c r="BG63" s="251">
        <v>0</v>
      </c>
      <c r="BH63" s="251">
        <v>0</v>
      </c>
      <c r="BI63" s="251">
        <v>0</v>
      </c>
      <c r="BJ63" s="251">
        <v>0</v>
      </c>
      <c r="BK63" s="251">
        <v>0</v>
      </c>
      <c r="BL63" s="251">
        <v>0</v>
      </c>
      <c r="BM63" s="251">
        <v>0</v>
      </c>
      <c r="BN63" s="251">
        <v>0</v>
      </c>
      <c r="BO63" s="251">
        <v>0</v>
      </c>
      <c r="BP63" s="251">
        <v>0</v>
      </c>
      <c r="BQ63" s="251">
        <v>0</v>
      </c>
      <c r="BR63" s="251">
        <v>0</v>
      </c>
      <c r="BS63" s="251">
        <v>0</v>
      </c>
      <c r="BT63" s="251">
        <v>0</v>
      </c>
      <c r="BU63" s="251">
        <v>0</v>
      </c>
      <c r="BV63" s="251">
        <v>0</v>
      </c>
      <c r="BW63" s="251">
        <v>0</v>
      </c>
      <c r="BX63" s="251">
        <v>0</v>
      </c>
      <c r="BY63" s="251">
        <v>0</v>
      </c>
      <c r="BZ63" s="251">
        <v>0</v>
      </c>
      <c r="CA63" s="251">
        <v>0</v>
      </c>
      <c r="CB63" s="251">
        <v>0</v>
      </c>
      <c r="CC63" s="251">
        <v>0</v>
      </c>
      <c r="CD63" s="25" t="s">
        <v>248</v>
      </c>
      <c r="CE63" s="28">
        <v>0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51">
        <v>0</v>
      </c>
      <c r="T64" s="251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52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1">
        <v>0</v>
      </c>
      <c r="AW64" s="251">
        <v>0</v>
      </c>
      <c r="AX64" s="251">
        <v>0</v>
      </c>
      <c r="AY64" s="26">
        <v>0</v>
      </c>
      <c r="AZ64" s="26">
        <v>0</v>
      </c>
      <c r="BA64" s="251">
        <v>0</v>
      </c>
      <c r="BB64" s="251">
        <v>0</v>
      </c>
      <c r="BC64" s="251">
        <v>0</v>
      </c>
      <c r="BD64" s="251">
        <v>0</v>
      </c>
      <c r="BE64" s="26">
        <v>0</v>
      </c>
      <c r="BF64" s="251">
        <v>0</v>
      </c>
      <c r="BG64" s="251">
        <v>0</v>
      </c>
      <c r="BH64" s="251">
        <v>0</v>
      </c>
      <c r="BI64" s="251">
        <v>0</v>
      </c>
      <c r="BJ64" s="251">
        <v>0</v>
      </c>
      <c r="BK64" s="251">
        <v>0</v>
      </c>
      <c r="BL64" s="251">
        <v>0</v>
      </c>
      <c r="BM64" s="251">
        <v>0</v>
      </c>
      <c r="BN64" s="251">
        <v>0</v>
      </c>
      <c r="BO64" s="251">
        <v>0</v>
      </c>
      <c r="BP64" s="251">
        <v>0</v>
      </c>
      <c r="BQ64" s="251">
        <v>0</v>
      </c>
      <c r="BR64" s="251">
        <v>0</v>
      </c>
      <c r="BS64" s="251">
        <v>0</v>
      </c>
      <c r="BT64" s="251">
        <v>0</v>
      </c>
      <c r="BU64" s="251">
        <v>0</v>
      </c>
      <c r="BV64" s="251">
        <v>0</v>
      </c>
      <c r="BW64" s="251">
        <v>0</v>
      </c>
      <c r="BX64" s="251">
        <v>0</v>
      </c>
      <c r="BY64" s="251">
        <v>0</v>
      </c>
      <c r="BZ64" s="251">
        <v>0</v>
      </c>
      <c r="CA64" s="251">
        <v>0</v>
      </c>
      <c r="CB64" s="251">
        <v>0</v>
      </c>
      <c r="CC64" s="251">
        <v>0</v>
      </c>
      <c r="CD64" s="25" t="s">
        <v>248</v>
      </c>
      <c r="CE64" s="28">
        <v>0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51">
        <v>0</v>
      </c>
      <c r="T65" s="251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2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1">
        <v>0</v>
      </c>
      <c r="AW65" s="251">
        <v>0</v>
      </c>
      <c r="AX65" s="251">
        <v>0</v>
      </c>
      <c r="AY65" s="26">
        <v>0</v>
      </c>
      <c r="AZ65" s="26">
        <v>0</v>
      </c>
      <c r="BA65" s="251">
        <v>0</v>
      </c>
      <c r="BB65" s="251">
        <v>0</v>
      </c>
      <c r="BC65" s="251">
        <v>0</v>
      </c>
      <c r="BD65" s="251">
        <v>0</v>
      </c>
      <c r="BE65" s="26">
        <v>0</v>
      </c>
      <c r="BF65" s="251">
        <v>0</v>
      </c>
      <c r="BG65" s="251">
        <v>0</v>
      </c>
      <c r="BH65" s="251">
        <v>0</v>
      </c>
      <c r="BI65" s="251">
        <v>0</v>
      </c>
      <c r="BJ65" s="251">
        <v>0</v>
      </c>
      <c r="BK65" s="251">
        <v>0</v>
      </c>
      <c r="BL65" s="251">
        <v>0</v>
      </c>
      <c r="BM65" s="251">
        <v>0</v>
      </c>
      <c r="BN65" s="251">
        <v>0</v>
      </c>
      <c r="BO65" s="251">
        <v>0</v>
      </c>
      <c r="BP65" s="251">
        <v>0</v>
      </c>
      <c r="BQ65" s="251">
        <v>0</v>
      </c>
      <c r="BR65" s="251">
        <v>0</v>
      </c>
      <c r="BS65" s="251">
        <v>0</v>
      </c>
      <c r="BT65" s="251">
        <v>0</v>
      </c>
      <c r="BU65" s="251">
        <v>0</v>
      </c>
      <c r="BV65" s="251">
        <v>0</v>
      </c>
      <c r="BW65" s="251">
        <v>0</v>
      </c>
      <c r="BX65" s="251">
        <v>0</v>
      </c>
      <c r="BY65" s="251">
        <v>0</v>
      </c>
      <c r="BZ65" s="251">
        <v>0</v>
      </c>
      <c r="CA65" s="251">
        <v>0</v>
      </c>
      <c r="CB65" s="251">
        <v>0</v>
      </c>
      <c r="CC65" s="251">
        <v>0</v>
      </c>
      <c r="CD65" s="25" t="s">
        <v>248</v>
      </c>
      <c r="CE65" s="28">
        <v>0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51">
        <v>0</v>
      </c>
      <c r="T66" s="251">
        <v>0</v>
      </c>
      <c r="U66" s="27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52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1">
        <v>0</v>
      </c>
      <c r="AW66" s="251">
        <v>0</v>
      </c>
      <c r="AX66" s="251">
        <v>0</v>
      </c>
      <c r="AY66" s="26">
        <v>0</v>
      </c>
      <c r="AZ66" s="26">
        <v>0</v>
      </c>
      <c r="BA66" s="251">
        <v>0</v>
      </c>
      <c r="BB66" s="251">
        <v>0</v>
      </c>
      <c r="BC66" s="251">
        <v>0</v>
      </c>
      <c r="BD66" s="251">
        <v>0</v>
      </c>
      <c r="BE66" s="26">
        <v>0</v>
      </c>
      <c r="BF66" s="251">
        <v>0</v>
      </c>
      <c r="BG66" s="251">
        <v>0</v>
      </c>
      <c r="BH66" s="251">
        <v>0</v>
      </c>
      <c r="BI66" s="251">
        <v>0</v>
      </c>
      <c r="BJ66" s="251">
        <v>0</v>
      </c>
      <c r="BK66" s="251">
        <v>0</v>
      </c>
      <c r="BL66" s="251">
        <v>0</v>
      </c>
      <c r="BM66" s="251">
        <v>0</v>
      </c>
      <c r="BN66" s="251">
        <v>0</v>
      </c>
      <c r="BO66" s="251">
        <v>0</v>
      </c>
      <c r="BP66" s="251">
        <v>0</v>
      </c>
      <c r="BQ66" s="251">
        <v>0</v>
      </c>
      <c r="BR66" s="251">
        <v>0</v>
      </c>
      <c r="BS66" s="251">
        <v>0</v>
      </c>
      <c r="BT66" s="251">
        <v>0</v>
      </c>
      <c r="BU66" s="251">
        <v>0</v>
      </c>
      <c r="BV66" s="251">
        <v>0</v>
      </c>
      <c r="BW66" s="251">
        <v>0</v>
      </c>
      <c r="BX66" s="251">
        <v>0</v>
      </c>
      <c r="BY66" s="251">
        <v>0</v>
      </c>
      <c r="BZ66" s="251">
        <v>0</v>
      </c>
      <c r="CA66" s="251">
        <v>0</v>
      </c>
      <c r="CB66" s="251">
        <v>0</v>
      </c>
      <c r="CC66" s="251">
        <v>0</v>
      </c>
      <c r="CD66" s="25" t="s">
        <v>248</v>
      </c>
      <c r="CE66" s="28">
        <v>0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240218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57851</v>
      </c>
      <c r="Q67" s="28">
        <v>20883</v>
      </c>
      <c r="R67" s="28">
        <v>7835</v>
      </c>
      <c r="S67" s="28">
        <v>0</v>
      </c>
      <c r="T67" s="28">
        <v>0</v>
      </c>
      <c r="U67" s="28">
        <v>6828</v>
      </c>
      <c r="V67" s="28">
        <v>0</v>
      </c>
      <c r="W67" s="28">
        <v>0</v>
      </c>
      <c r="X67" s="28">
        <v>0</v>
      </c>
      <c r="Y67" s="28">
        <v>45321</v>
      </c>
      <c r="Z67" s="28">
        <v>0</v>
      </c>
      <c r="AA67" s="28">
        <v>0</v>
      </c>
      <c r="AB67" s="28">
        <v>4443</v>
      </c>
      <c r="AC67" s="28">
        <v>1526</v>
      </c>
      <c r="AD67" s="28">
        <v>0</v>
      </c>
      <c r="AE67" s="28">
        <v>109556</v>
      </c>
      <c r="AF67" s="28">
        <v>0</v>
      </c>
      <c r="AG67" s="28">
        <v>0</v>
      </c>
      <c r="AH67" s="28">
        <v>0</v>
      </c>
      <c r="AI67" s="28">
        <v>0</v>
      </c>
      <c r="AJ67" s="28">
        <v>131476</v>
      </c>
      <c r="AK67" s="28">
        <v>92361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71344</v>
      </c>
      <c r="AZ67" s="28">
        <v>21313</v>
      </c>
      <c r="BA67" s="28">
        <v>23905</v>
      </c>
      <c r="BB67" s="28">
        <v>27178</v>
      </c>
      <c r="BC67" s="28">
        <v>0</v>
      </c>
      <c r="BD67" s="28">
        <v>3629</v>
      </c>
      <c r="BE67" s="28">
        <v>60547</v>
      </c>
      <c r="BF67" s="28">
        <v>10693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182870</v>
      </c>
      <c r="BO67" s="28">
        <v>0</v>
      </c>
      <c r="BP67" s="28">
        <v>0</v>
      </c>
      <c r="BQ67" s="28">
        <v>0</v>
      </c>
      <c r="BR67" s="28">
        <v>5421</v>
      </c>
      <c r="BS67" s="28">
        <v>0</v>
      </c>
      <c r="BT67" s="28">
        <v>0</v>
      </c>
      <c r="BU67" s="28">
        <v>0</v>
      </c>
      <c r="BV67" s="28">
        <v>15714</v>
      </c>
      <c r="BW67" s="28">
        <v>0</v>
      </c>
      <c r="BX67" s="28">
        <v>0</v>
      </c>
      <c r="BY67" s="28">
        <v>18765</v>
      </c>
      <c r="BZ67" s="28">
        <v>0</v>
      </c>
      <c r="CA67" s="28">
        <v>0</v>
      </c>
      <c r="CB67" s="28">
        <v>0</v>
      </c>
      <c r="CC67" s="28">
        <v>86999</v>
      </c>
      <c r="CD67" s="25" t="s">
        <v>248</v>
      </c>
      <c r="CE67" s="28">
        <v>1246676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51">
        <v>0</v>
      </c>
      <c r="T68" s="251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2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1">
        <v>0</v>
      </c>
      <c r="AW68" s="251">
        <v>0</v>
      </c>
      <c r="AX68" s="251">
        <v>0</v>
      </c>
      <c r="AY68" s="26">
        <v>0</v>
      </c>
      <c r="AZ68" s="26">
        <v>0</v>
      </c>
      <c r="BA68" s="251">
        <v>0</v>
      </c>
      <c r="BB68" s="251">
        <v>0</v>
      </c>
      <c r="BC68" s="251">
        <v>0</v>
      </c>
      <c r="BD68" s="251">
        <v>0</v>
      </c>
      <c r="BE68" s="26">
        <v>0</v>
      </c>
      <c r="BF68" s="251">
        <v>0</v>
      </c>
      <c r="BG68" s="251">
        <v>0</v>
      </c>
      <c r="BH68" s="251">
        <v>0</v>
      </c>
      <c r="BI68" s="251">
        <v>0</v>
      </c>
      <c r="BJ68" s="251">
        <v>0</v>
      </c>
      <c r="BK68" s="251">
        <v>0</v>
      </c>
      <c r="BL68" s="251">
        <v>0</v>
      </c>
      <c r="BM68" s="251">
        <v>0</v>
      </c>
      <c r="BN68" s="251">
        <v>0</v>
      </c>
      <c r="BO68" s="251">
        <v>0</v>
      </c>
      <c r="BP68" s="251">
        <v>0</v>
      </c>
      <c r="BQ68" s="251">
        <v>0</v>
      </c>
      <c r="BR68" s="251">
        <v>0</v>
      </c>
      <c r="BS68" s="251">
        <v>0</v>
      </c>
      <c r="BT68" s="251">
        <v>0</v>
      </c>
      <c r="BU68" s="251">
        <v>0</v>
      </c>
      <c r="BV68" s="251">
        <v>0</v>
      </c>
      <c r="BW68" s="251">
        <v>0</v>
      </c>
      <c r="BX68" s="251">
        <v>0</v>
      </c>
      <c r="BY68" s="251">
        <v>0</v>
      </c>
      <c r="BZ68" s="251">
        <v>0</v>
      </c>
      <c r="CA68" s="251">
        <v>0</v>
      </c>
      <c r="CB68" s="251">
        <v>0</v>
      </c>
      <c r="CC68" s="251">
        <v>0</v>
      </c>
      <c r="CD68" s="25" t="s">
        <v>248</v>
      </c>
      <c r="CE68" s="28">
        <v>0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0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0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v>0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v>0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v>0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v>0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v>0</v>
      </c>
    </row>
    <row r="76" spans="1:83" x14ac:dyDescent="0.35">
      <c r="A76" s="29" t="s">
        <v>276</v>
      </c>
      <c r="B76" s="214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v>0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v>0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v>0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v>0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3286221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3402228</v>
      </c>
      <c r="Q85" s="28">
        <v>304869</v>
      </c>
      <c r="R85" s="28">
        <v>101647</v>
      </c>
      <c r="S85" s="28">
        <v>191372</v>
      </c>
      <c r="T85" s="28">
        <v>0</v>
      </c>
      <c r="U85" s="28">
        <v>154632</v>
      </c>
      <c r="V85" s="28">
        <v>0</v>
      </c>
      <c r="W85" s="28">
        <v>0</v>
      </c>
      <c r="X85" s="28">
        <v>0</v>
      </c>
      <c r="Y85" s="28">
        <v>595286</v>
      </c>
      <c r="Z85" s="28">
        <v>0</v>
      </c>
      <c r="AA85" s="28">
        <v>0</v>
      </c>
      <c r="AB85" s="28">
        <v>406551</v>
      </c>
      <c r="AC85" s="28">
        <v>583913</v>
      </c>
      <c r="AD85" s="28">
        <v>0</v>
      </c>
      <c r="AE85" s="28">
        <v>1061468</v>
      </c>
      <c r="AF85" s="28">
        <v>0</v>
      </c>
      <c r="AG85" s="28">
        <v>0</v>
      </c>
      <c r="AH85" s="28">
        <v>0</v>
      </c>
      <c r="AI85" s="28">
        <v>0</v>
      </c>
      <c r="AJ85" s="28">
        <v>1482765</v>
      </c>
      <c r="AK85" s="28">
        <v>1199772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422477</v>
      </c>
      <c r="AZ85" s="28">
        <v>21313</v>
      </c>
      <c r="BA85" s="28">
        <v>23905</v>
      </c>
      <c r="BB85" s="28">
        <v>895834</v>
      </c>
      <c r="BC85" s="28">
        <v>0</v>
      </c>
      <c r="BD85" s="28">
        <v>3629</v>
      </c>
      <c r="BE85" s="28">
        <v>60547</v>
      </c>
      <c r="BF85" s="28">
        <v>595389</v>
      </c>
      <c r="BG85" s="28">
        <v>0</v>
      </c>
      <c r="BH85" s="28">
        <v>0</v>
      </c>
      <c r="BI85" s="28">
        <v>0</v>
      </c>
      <c r="BJ85" s="28">
        <v>0</v>
      </c>
      <c r="BK85" s="28">
        <v>0</v>
      </c>
      <c r="BL85" s="28">
        <v>0</v>
      </c>
      <c r="BM85" s="28">
        <v>0</v>
      </c>
      <c r="BN85" s="28">
        <v>182870</v>
      </c>
      <c r="BO85" s="28">
        <v>0</v>
      </c>
      <c r="BP85" s="28">
        <v>0</v>
      </c>
      <c r="BQ85" s="28">
        <v>0</v>
      </c>
      <c r="BR85" s="28">
        <v>5421</v>
      </c>
      <c r="BS85" s="28">
        <v>0</v>
      </c>
      <c r="BT85" s="28">
        <v>0</v>
      </c>
      <c r="BU85" s="28">
        <v>0</v>
      </c>
      <c r="BV85" s="28">
        <v>15714</v>
      </c>
      <c r="BW85" s="28">
        <v>0</v>
      </c>
      <c r="BX85" s="28">
        <v>0</v>
      </c>
      <c r="BY85" s="28">
        <v>18765</v>
      </c>
      <c r="BZ85" s="28">
        <v>0</v>
      </c>
      <c r="CA85" s="28">
        <v>0</v>
      </c>
      <c r="CB85" s="28">
        <v>0</v>
      </c>
      <c r="CC85" s="28">
        <v>86999</v>
      </c>
      <c r="CD85" s="28">
        <v>0</v>
      </c>
      <c r="CE85" s="28">
        <v>15103587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1512125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2899695</v>
      </c>
      <c r="Q87" s="20">
        <v>231866</v>
      </c>
      <c r="R87" s="20">
        <v>883517</v>
      </c>
      <c r="S87" s="20">
        <v>3712486</v>
      </c>
      <c r="T87" s="20">
        <v>0</v>
      </c>
      <c r="U87" s="20">
        <v>57420</v>
      </c>
      <c r="V87" s="20">
        <v>0</v>
      </c>
      <c r="W87" s="20">
        <v>0</v>
      </c>
      <c r="X87" s="20">
        <v>0</v>
      </c>
      <c r="Y87" s="20">
        <v>144518</v>
      </c>
      <c r="Z87" s="20">
        <v>0</v>
      </c>
      <c r="AA87" s="20">
        <v>0</v>
      </c>
      <c r="AB87" s="20">
        <v>902214</v>
      </c>
      <c r="AC87" s="20">
        <v>266724</v>
      </c>
      <c r="AD87" s="20">
        <v>0</v>
      </c>
      <c r="AE87" s="20">
        <v>89232</v>
      </c>
      <c r="AF87" s="20">
        <v>0</v>
      </c>
      <c r="AG87" s="20">
        <v>0</v>
      </c>
      <c r="AH87" s="20">
        <v>0</v>
      </c>
      <c r="AI87" s="20">
        <v>0</v>
      </c>
      <c r="AJ87" s="20">
        <v>8105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10707902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9461914</v>
      </c>
      <c r="Q88" s="20">
        <v>1043113</v>
      </c>
      <c r="R88" s="20">
        <v>3495617</v>
      </c>
      <c r="S88" s="20">
        <v>1320293</v>
      </c>
      <c r="T88" s="20">
        <v>0</v>
      </c>
      <c r="U88" s="20">
        <v>176897</v>
      </c>
      <c r="V88" s="20">
        <v>0</v>
      </c>
      <c r="W88" s="20">
        <v>0</v>
      </c>
      <c r="X88" s="20">
        <v>0</v>
      </c>
      <c r="Y88" s="20">
        <v>3772135</v>
      </c>
      <c r="Z88" s="20">
        <v>0</v>
      </c>
      <c r="AA88" s="20">
        <v>0</v>
      </c>
      <c r="AB88" s="20">
        <v>1295967</v>
      </c>
      <c r="AC88" s="20">
        <v>118203</v>
      </c>
      <c r="AD88" s="20">
        <v>0</v>
      </c>
      <c r="AE88" s="20">
        <v>3064440</v>
      </c>
      <c r="AF88" s="20">
        <v>0</v>
      </c>
      <c r="AG88" s="20">
        <v>0</v>
      </c>
      <c r="AH88" s="20">
        <v>0</v>
      </c>
      <c r="AI88" s="20">
        <v>0</v>
      </c>
      <c r="AJ88" s="20">
        <v>4725755</v>
      </c>
      <c r="AK88" s="20">
        <v>382048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28856382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1512125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12361609</v>
      </c>
      <c r="Q89" s="28">
        <v>1274979</v>
      </c>
      <c r="R89" s="28">
        <v>4379134</v>
      </c>
      <c r="S89" s="28">
        <v>5032779</v>
      </c>
      <c r="T89" s="28">
        <v>0</v>
      </c>
      <c r="U89" s="28">
        <v>234317</v>
      </c>
      <c r="V89" s="28">
        <v>0</v>
      </c>
      <c r="W89" s="28">
        <v>0</v>
      </c>
      <c r="X89" s="28">
        <v>0</v>
      </c>
      <c r="Y89" s="28">
        <v>3916653</v>
      </c>
      <c r="Z89" s="28">
        <v>0</v>
      </c>
      <c r="AA89" s="28">
        <v>0</v>
      </c>
      <c r="AB89" s="28">
        <v>2198181</v>
      </c>
      <c r="AC89" s="28">
        <v>384927</v>
      </c>
      <c r="AD89" s="28">
        <v>0</v>
      </c>
      <c r="AE89" s="28">
        <v>3153672</v>
      </c>
      <c r="AF89" s="28">
        <v>0</v>
      </c>
      <c r="AG89" s="28">
        <v>0</v>
      </c>
      <c r="AH89" s="28">
        <v>0</v>
      </c>
      <c r="AI89" s="28">
        <v>0</v>
      </c>
      <c r="AJ89" s="28">
        <v>4733860</v>
      </c>
      <c r="AK89" s="28">
        <v>382048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39564284</v>
      </c>
    </row>
    <row r="90" spans="1:84" x14ac:dyDescent="0.35">
      <c r="A90" s="35" t="s">
        <v>290</v>
      </c>
      <c r="B90" s="28"/>
      <c r="C90" s="207">
        <v>0</v>
      </c>
      <c r="D90" s="207">
        <v>0</v>
      </c>
      <c r="E90" s="207">
        <v>16219</v>
      </c>
      <c r="F90" s="207">
        <v>0</v>
      </c>
      <c r="G90" s="207">
        <v>0</v>
      </c>
      <c r="H90" s="207">
        <v>0</v>
      </c>
      <c r="I90" s="207">
        <v>0</v>
      </c>
      <c r="J90" s="207">
        <v>0</v>
      </c>
      <c r="K90" s="207">
        <v>0</v>
      </c>
      <c r="L90" s="207">
        <v>0</v>
      </c>
      <c r="M90" s="207">
        <v>0</v>
      </c>
      <c r="N90" s="207">
        <v>0</v>
      </c>
      <c r="O90" s="207">
        <v>0</v>
      </c>
      <c r="P90" s="207">
        <v>3906</v>
      </c>
      <c r="Q90" s="207">
        <v>1410</v>
      </c>
      <c r="R90" s="207">
        <v>529</v>
      </c>
      <c r="S90" s="207">
        <v>0</v>
      </c>
      <c r="T90" s="207">
        <v>0</v>
      </c>
      <c r="U90" s="207">
        <v>461</v>
      </c>
      <c r="V90" s="207">
        <v>0</v>
      </c>
      <c r="W90" s="207">
        <v>0</v>
      </c>
      <c r="X90" s="207">
        <v>0</v>
      </c>
      <c r="Y90" s="207">
        <v>3060</v>
      </c>
      <c r="Z90" s="207">
        <v>0</v>
      </c>
      <c r="AA90" s="207">
        <v>0</v>
      </c>
      <c r="AB90" s="207">
        <v>300</v>
      </c>
      <c r="AC90" s="207">
        <v>103</v>
      </c>
      <c r="AD90" s="207">
        <v>0</v>
      </c>
      <c r="AE90" s="207">
        <v>7397</v>
      </c>
      <c r="AF90" s="207">
        <v>0</v>
      </c>
      <c r="AG90" s="207">
        <v>0</v>
      </c>
      <c r="AH90" s="207">
        <v>0</v>
      </c>
      <c r="AI90" s="207">
        <v>0</v>
      </c>
      <c r="AJ90" s="207">
        <v>8877</v>
      </c>
      <c r="AK90" s="207">
        <v>6236</v>
      </c>
      <c r="AL90" s="207">
        <v>0</v>
      </c>
      <c r="AM90" s="207">
        <v>0</v>
      </c>
      <c r="AN90" s="207">
        <v>0</v>
      </c>
      <c r="AO90" s="207">
        <v>0</v>
      </c>
      <c r="AP90" s="207">
        <v>0</v>
      </c>
      <c r="AQ90" s="207">
        <v>0</v>
      </c>
      <c r="AR90" s="207">
        <v>0</v>
      </c>
      <c r="AS90" s="207">
        <v>0</v>
      </c>
      <c r="AT90" s="207">
        <v>0</v>
      </c>
      <c r="AU90" s="207">
        <v>0</v>
      </c>
      <c r="AV90" s="207">
        <v>0</v>
      </c>
      <c r="AW90" s="207">
        <v>0</v>
      </c>
      <c r="AX90" s="207">
        <v>0</v>
      </c>
      <c r="AY90" s="207">
        <v>4817</v>
      </c>
      <c r="AZ90" s="207">
        <v>1439</v>
      </c>
      <c r="BA90" s="207">
        <v>1614</v>
      </c>
      <c r="BB90" s="207">
        <v>1835</v>
      </c>
      <c r="BC90" s="207">
        <v>0</v>
      </c>
      <c r="BD90" s="207">
        <v>245</v>
      </c>
      <c r="BE90" s="207">
        <v>4088</v>
      </c>
      <c r="BF90" s="207">
        <v>722</v>
      </c>
      <c r="BG90" s="207">
        <v>0</v>
      </c>
      <c r="BH90" s="207">
        <v>0</v>
      </c>
      <c r="BI90" s="207">
        <v>0</v>
      </c>
      <c r="BJ90" s="207">
        <v>0</v>
      </c>
      <c r="BK90" s="207">
        <v>0</v>
      </c>
      <c r="BL90" s="207">
        <v>0</v>
      </c>
      <c r="BM90" s="207">
        <v>0</v>
      </c>
      <c r="BN90" s="207">
        <v>12347</v>
      </c>
      <c r="BO90" s="207">
        <v>0</v>
      </c>
      <c r="BP90" s="207">
        <v>0</v>
      </c>
      <c r="BQ90" s="207">
        <v>0</v>
      </c>
      <c r="BR90" s="207">
        <v>366</v>
      </c>
      <c r="BS90" s="207">
        <v>0</v>
      </c>
      <c r="BT90" s="207">
        <v>0</v>
      </c>
      <c r="BU90" s="207">
        <v>0</v>
      </c>
      <c r="BV90" s="207">
        <v>1061</v>
      </c>
      <c r="BW90" s="207">
        <v>0</v>
      </c>
      <c r="BX90" s="207">
        <v>0</v>
      </c>
      <c r="BY90" s="207">
        <v>1267</v>
      </c>
      <c r="BZ90" s="207">
        <v>0</v>
      </c>
      <c r="CA90" s="207">
        <v>0</v>
      </c>
      <c r="CB90" s="207">
        <v>0</v>
      </c>
      <c r="CC90" s="207">
        <v>5874</v>
      </c>
      <c r="CD90" s="236" t="s">
        <v>248</v>
      </c>
      <c r="CE90" s="28">
        <v>84173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3488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3" t="s">
        <v>248</v>
      </c>
      <c r="AY91" s="253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3488</v>
      </c>
      <c r="CF91" s="28">
        <v>14651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17819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3" t="s">
        <v>248</v>
      </c>
      <c r="AY92" s="253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17819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22741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19570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857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1092</v>
      </c>
      <c r="AF93" s="20">
        <v>0</v>
      </c>
      <c r="AG93" s="20">
        <v>0</v>
      </c>
      <c r="AH93" s="20">
        <v>0</v>
      </c>
      <c r="AI93" s="20">
        <v>0</v>
      </c>
      <c r="AJ93" s="20">
        <v>6161</v>
      </c>
      <c r="AK93" s="20">
        <v>367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3" t="s">
        <v>248</v>
      </c>
      <c r="AY93" s="253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50788</v>
      </c>
      <c r="CF93" s="28">
        <v>0</v>
      </c>
    </row>
    <row r="94" spans="1:84" x14ac:dyDescent="0.35">
      <c r="A94" s="22" t="s">
        <v>294</v>
      </c>
      <c r="B94" s="16"/>
      <c r="C94" s="247">
        <v>0</v>
      </c>
      <c r="D94" s="247">
        <v>0</v>
      </c>
      <c r="E94" s="247">
        <v>17.79</v>
      </c>
      <c r="F94" s="247">
        <v>0</v>
      </c>
      <c r="G94" s="247">
        <v>0</v>
      </c>
      <c r="H94" s="247">
        <v>0</v>
      </c>
      <c r="I94" s="247">
        <v>0</v>
      </c>
      <c r="J94" s="247">
        <v>0</v>
      </c>
      <c r="K94" s="247">
        <v>0</v>
      </c>
      <c r="L94" s="247">
        <v>0</v>
      </c>
      <c r="M94" s="247">
        <v>0</v>
      </c>
      <c r="N94" s="247">
        <v>0</v>
      </c>
      <c r="O94" s="247">
        <v>0</v>
      </c>
      <c r="P94" s="248">
        <v>8.4</v>
      </c>
      <c r="Q94" s="248">
        <v>1.78</v>
      </c>
      <c r="R94" s="248">
        <v>5.04</v>
      </c>
      <c r="S94" s="249">
        <v>0</v>
      </c>
      <c r="T94" s="249">
        <v>0</v>
      </c>
      <c r="U94" s="250">
        <v>0</v>
      </c>
      <c r="V94" s="248">
        <v>0</v>
      </c>
      <c r="W94" s="248">
        <v>0</v>
      </c>
      <c r="X94" s="248">
        <v>0</v>
      </c>
      <c r="Y94" s="248">
        <v>0</v>
      </c>
      <c r="Z94" s="248">
        <v>0</v>
      </c>
      <c r="AA94" s="248">
        <v>0</v>
      </c>
      <c r="AB94" s="249">
        <v>0</v>
      </c>
      <c r="AC94" s="248">
        <v>0</v>
      </c>
      <c r="AD94" s="248">
        <v>0</v>
      </c>
      <c r="AE94" s="248">
        <v>0</v>
      </c>
      <c r="AF94" s="248">
        <v>0</v>
      </c>
      <c r="AG94" s="248">
        <v>0</v>
      </c>
      <c r="AH94" s="248">
        <v>0</v>
      </c>
      <c r="AI94" s="248">
        <v>0</v>
      </c>
      <c r="AJ94" s="248">
        <v>10.14</v>
      </c>
      <c r="AK94" s="248">
        <v>0</v>
      </c>
      <c r="AL94" s="248">
        <v>0</v>
      </c>
      <c r="AM94" s="248">
        <v>0</v>
      </c>
      <c r="AN94" s="248">
        <v>0</v>
      </c>
      <c r="AO94" s="248">
        <v>0</v>
      </c>
      <c r="AP94" s="248">
        <v>0</v>
      </c>
      <c r="AQ94" s="248">
        <v>0</v>
      </c>
      <c r="AR94" s="248">
        <v>0</v>
      </c>
      <c r="AS94" s="248">
        <v>0</v>
      </c>
      <c r="AT94" s="248">
        <v>0</v>
      </c>
      <c r="AU94" s="248">
        <v>0</v>
      </c>
      <c r="AV94" s="249">
        <v>0</v>
      </c>
      <c r="AW94" s="253" t="s">
        <v>248</v>
      </c>
      <c r="AX94" s="253" t="s">
        <v>248</v>
      </c>
      <c r="AY94" s="25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4"/>
      <c r="BV94" s="254"/>
      <c r="BW94" s="254"/>
      <c r="BX94" s="254"/>
      <c r="BY94" s="254"/>
      <c r="BZ94" s="254"/>
      <c r="CA94" s="254"/>
      <c r="CB94" s="254"/>
      <c r="CC94" s="25" t="s">
        <v>248</v>
      </c>
      <c r="CD94" s="25" t="s">
        <v>248</v>
      </c>
      <c r="CE94" s="238">
        <v>43.15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5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6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60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261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208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60" t="s">
        <v>310</v>
      </c>
      <c r="D102" s="38"/>
      <c r="E102" s="39"/>
      <c r="F102" s="12"/>
    </row>
    <row r="103" spans="1:6" x14ac:dyDescent="0.35">
      <c r="A103" s="28" t="s">
        <v>311</v>
      </c>
      <c r="B103" s="36" t="s">
        <v>299</v>
      </c>
      <c r="C103" s="208" t="s">
        <v>306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08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08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208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2"/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/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 t="s">
        <v>321</v>
      </c>
      <c r="D109" s="38"/>
      <c r="E109" s="39"/>
      <c r="F109" s="12"/>
    </row>
    <row r="110" spans="1:6" x14ac:dyDescent="0.35">
      <c r="A110" s="40" t="s">
        <v>322</v>
      </c>
      <c r="B110" s="36" t="s">
        <v>299</v>
      </c>
      <c r="C110" s="263" t="s">
        <v>323</v>
      </c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5">
        <v>1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156</v>
      </c>
      <c r="D127" s="46">
        <v>594</v>
      </c>
      <c r="E127" s="16"/>
    </row>
    <row r="128" spans="1:5" x14ac:dyDescent="0.3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339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>
        <v>30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348</v>
      </c>
      <c r="B140" s="42"/>
      <c r="C140" s="43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v>30</v>
      </c>
    </row>
    <row r="144" spans="1:5" x14ac:dyDescent="0.35">
      <c r="A144" s="16" t="s">
        <v>351</v>
      </c>
      <c r="B144" s="42" t="s">
        <v>299</v>
      </c>
      <c r="C144" s="43">
        <v>30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0</v>
      </c>
      <c r="C154" s="46">
        <v>75</v>
      </c>
      <c r="D154" s="46">
        <v>81</v>
      </c>
      <c r="E154" s="28">
        <v>156</v>
      </c>
    </row>
    <row r="155" spans="1:6" x14ac:dyDescent="0.35">
      <c r="A155" s="16" t="s">
        <v>242</v>
      </c>
      <c r="B155" s="46">
        <v>0</v>
      </c>
      <c r="C155" s="46">
        <v>0</v>
      </c>
      <c r="D155" s="46">
        <v>0</v>
      </c>
      <c r="E155" s="28">
        <v>0</v>
      </c>
    </row>
    <row r="156" spans="1:6" x14ac:dyDescent="0.35">
      <c r="A156" s="16" t="s">
        <v>358</v>
      </c>
      <c r="B156" s="46">
        <v>18</v>
      </c>
      <c r="C156" s="46">
        <v>9338</v>
      </c>
      <c r="D156" s="46">
        <v>10462</v>
      </c>
      <c r="E156" s="28">
        <v>19818</v>
      </c>
    </row>
    <row r="157" spans="1:6" x14ac:dyDescent="0.35">
      <c r="A157" s="16" t="s">
        <v>287</v>
      </c>
      <c r="B157" s="46">
        <v>0</v>
      </c>
      <c r="C157" s="46">
        <v>5597990</v>
      </c>
      <c r="D157" s="46">
        <v>6960129</v>
      </c>
      <c r="E157" s="28">
        <v>12558119</v>
      </c>
      <c r="F157" s="14"/>
    </row>
    <row r="158" spans="1:6" x14ac:dyDescent="0.35">
      <c r="A158" s="16" t="s">
        <v>288</v>
      </c>
      <c r="B158" s="46">
        <v>22530</v>
      </c>
      <c r="C158" s="46">
        <v>17675307</v>
      </c>
      <c r="D158" s="46">
        <v>19467378</v>
      </c>
      <c r="E158" s="28">
        <v>37165215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10127940</v>
      </c>
      <c r="C173" s="46">
        <v>6977005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737620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8442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128451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2238960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31962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1330516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43605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6305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4525861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86580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12783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99363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309718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309718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44388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115527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159915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2862934</v>
      </c>
      <c r="C211" s="43">
        <v>0</v>
      </c>
      <c r="D211" s="46">
        <v>0</v>
      </c>
      <c r="E211" s="28">
        <v>2862934</v>
      </c>
    </row>
    <row r="212" spans="1:5" x14ac:dyDescent="0.35">
      <c r="A212" s="16" t="s">
        <v>393</v>
      </c>
      <c r="B212" s="46">
        <v>206831</v>
      </c>
      <c r="C212" s="43">
        <v>0</v>
      </c>
      <c r="D212" s="46">
        <v>0</v>
      </c>
      <c r="E212" s="28">
        <v>206831</v>
      </c>
    </row>
    <row r="213" spans="1:5" x14ac:dyDescent="0.35">
      <c r="A213" s="16" t="s">
        <v>394</v>
      </c>
      <c r="B213" s="46">
        <v>21361650</v>
      </c>
      <c r="C213" s="43">
        <v>238207</v>
      </c>
      <c r="D213" s="46">
        <v>0</v>
      </c>
      <c r="E213" s="28">
        <v>21599857</v>
      </c>
    </row>
    <row r="214" spans="1:5" x14ac:dyDescent="0.35">
      <c r="A214" s="16" t="s">
        <v>395</v>
      </c>
      <c r="B214" s="46">
        <v>2644296</v>
      </c>
      <c r="C214" s="43">
        <v>0</v>
      </c>
      <c r="D214" s="46">
        <v>0</v>
      </c>
      <c r="E214" s="28">
        <v>2644296</v>
      </c>
    </row>
    <row r="215" spans="1:5" x14ac:dyDescent="0.35">
      <c r="A215" s="16" t="s">
        <v>396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397</v>
      </c>
      <c r="B216" s="46">
        <v>9153463</v>
      </c>
      <c r="C216" s="43">
        <v>0</v>
      </c>
      <c r="D216" s="46">
        <v>0</v>
      </c>
      <c r="E216" s="28">
        <v>9153463</v>
      </c>
    </row>
    <row r="217" spans="1:5" x14ac:dyDescent="0.35">
      <c r="A217" s="16" t="s">
        <v>398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399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400</v>
      </c>
      <c r="B219" s="46">
        <v>5094</v>
      </c>
      <c r="C219" s="43">
        <v>8516318</v>
      </c>
      <c r="D219" s="46">
        <v>2783220</v>
      </c>
      <c r="E219" s="28">
        <v>5738192</v>
      </c>
    </row>
    <row r="220" spans="1:5" x14ac:dyDescent="0.35">
      <c r="A220" s="16" t="s">
        <v>230</v>
      </c>
      <c r="B220" s="28">
        <v>36234268</v>
      </c>
      <c r="C220" s="237">
        <v>8754525</v>
      </c>
      <c r="D220" s="28">
        <v>2783220</v>
      </c>
      <c r="E220" s="28">
        <v>42205573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46">
        <v>175671</v>
      </c>
      <c r="C225" s="43">
        <v>0</v>
      </c>
      <c r="D225" s="46">
        <v>0</v>
      </c>
      <c r="E225" s="28">
        <v>175671</v>
      </c>
    </row>
    <row r="226" spans="1:6" x14ac:dyDescent="0.35">
      <c r="A226" s="16" t="s">
        <v>394</v>
      </c>
      <c r="B226" s="46">
        <v>15674139</v>
      </c>
      <c r="C226" s="43">
        <v>0</v>
      </c>
      <c r="D226" s="46">
        <v>0</v>
      </c>
      <c r="E226" s="28">
        <v>15674139</v>
      </c>
    </row>
    <row r="227" spans="1:6" x14ac:dyDescent="0.35">
      <c r="A227" s="16" t="s">
        <v>395</v>
      </c>
      <c r="B227" s="46">
        <v>1627950</v>
      </c>
      <c r="C227" s="43">
        <v>0</v>
      </c>
      <c r="D227" s="46">
        <v>0</v>
      </c>
      <c r="E227" s="28">
        <v>1627950</v>
      </c>
    </row>
    <row r="228" spans="1:6" x14ac:dyDescent="0.35">
      <c r="A228" s="16" t="s">
        <v>396</v>
      </c>
      <c r="B228" s="46">
        <v>0</v>
      </c>
      <c r="C228" s="43">
        <v>0</v>
      </c>
      <c r="D228" s="46">
        <v>0</v>
      </c>
      <c r="E228" s="28">
        <v>0</v>
      </c>
    </row>
    <row r="229" spans="1:6" x14ac:dyDescent="0.35">
      <c r="A229" s="16" t="s">
        <v>397</v>
      </c>
      <c r="B229" s="46">
        <v>7095829</v>
      </c>
      <c r="C229" s="43">
        <v>0</v>
      </c>
      <c r="D229" s="46">
        <v>0</v>
      </c>
      <c r="E229" s="28">
        <v>7095829</v>
      </c>
    </row>
    <row r="230" spans="1:6" x14ac:dyDescent="0.35">
      <c r="A230" s="16" t="s">
        <v>398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399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24573589</v>
      </c>
      <c r="C233" s="237">
        <v>0</v>
      </c>
      <c r="D233" s="28">
        <v>0</v>
      </c>
      <c r="E233" s="28">
        <v>24573589</v>
      </c>
    </row>
    <row r="234" spans="1:6" x14ac:dyDescent="0.35">
      <c r="A234" s="16"/>
      <c r="B234" s="16"/>
      <c r="C234" s="23"/>
      <c r="D234" s="16"/>
      <c r="E234" s="16"/>
      <c r="F234" s="11">
        <v>17631984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54" t="s">
        <v>403</v>
      </c>
      <c r="C236" s="354"/>
      <c r="D236" s="34"/>
      <c r="E236" s="34"/>
    </row>
    <row r="237" spans="1:6" x14ac:dyDescent="0.35">
      <c r="A237" s="52" t="s">
        <v>403</v>
      </c>
      <c r="B237" s="34"/>
      <c r="C237" s="43">
        <v>0</v>
      </c>
      <c r="D237" s="36">
        <v>0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43">
        <v>993</v>
      </c>
      <c r="D239" s="16"/>
      <c r="E239" s="16"/>
    </row>
    <row r="240" spans="1:6" x14ac:dyDescent="0.35">
      <c r="A240" s="16" t="s">
        <v>406</v>
      </c>
      <c r="B240" s="42" t="s">
        <v>299</v>
      </c>
      <c r="C240" s="43">
        <v>17798810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1021753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14554721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>
        <v>614830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v>33991107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1000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879814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1123572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v>2003386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348926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830863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v>1179789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v>37174282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16704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5821329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3883396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102189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607447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461759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v>3126032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v>0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43">
        <v>2862934</v>
      </c>
      <c r="D283" s="16"/>
      <c r="E283" s="16"/>
    </row>
    <row r="284" spans="1:5" x14ac:dyDescent="0.35">
      <c r="A284" s="16" t="s">
        <v>393</v>
      </c>
      <c r="B284" s="42" t="s">
        <v>299</v>
      </c>
      <c r="C284" s="43">
        <v>206831</v>
      </c>
      <c r="D284" s="16"/>
      <c r="E284" s="16"/>
    </row>
    <row r="285" spans="1:5" x14ac:dyDescent="0.35">
      <c r="A285" s="16" t="s">
        <v>394</v>
      </c>
      <c r="B285" s="42" t="s">
        <v>299</v>
      </c>
      <c r="C285" s="43">
        <v>21361650</v>
      </c>
      <c r="D285" s="16"/>
      <c r="E285" s="16"/>
    </row>
    <row r="286" spans="1:5" x14ac:dyDescent="0.35">
      <c r="A286" s="16" t="s">
        <v>438</v>
      </c>
      <c r="B286" s="42" t="s">
        <v>299</v>
      </c>
      <c r="C286" s="43">
        <v>2644296</v>
      </c>
      <c r="D286" s="16"/>
      <c r="E286" s="16"/>
    </row>
    <row r="287" spans="1:5" x14ac:dyDescent="0.35">
      <c r="A287" s="16" t="s">
        <v>439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440</v>
      </c>
      <c r="B288" s="42" t="s">
        <v>299</v>
      </c>
      <c r="C288" s="43">
        <v>9153463</v>
      </c>
      <c r="D288" s="16"/>
      <c r="E288" s="16"/>
    </row>
    <row r="289" spans="1:5" x14ac:dyDescent="0.35">
      <c r="A289" s="16" t="s">
        <v>399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43">
        <v>5094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v>36234268</v>
      </c>
      <c r="E291" s="16"/>
    </row>
    <row r="292" spans="1:5" x14ac:dyDescent="0.35">
      <c r="A292" s="16" t="s">
        <v>442</v>
      </c>
      <c r="B292" s="42" t="s">
        <v>299</v>
      </c>
      <c r="C292" s="43">
        <v>24573589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v>11660679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453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v>14786711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14786711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459</v>
      </c>
      <c r="B315" s="42" t="s">
        <v>299</v>
      </c>
      <c r="C315" s="43">
        <v>265647</v>
      </c>
      <c r="D315" s="16"/>
      <c r="E315" s="16"/>
    </row>
    <row r="316" spans="1:6" x14ac:dyDescent="0.35">
      <c r="A316" s="16" t="s">
        <v>460</v>
      </c>
      <c r="B316" s="42" t="s">
        <v>299</v>
      </c>
      <c r="C316" s="43">
        <v>1579247</v>
      </c>
      <c r="D316" s="16"/>
      <c r="E316" s="16"/>
    </row>
    <row r="317" spans="1:6" x14ac:dyDescent="0.35">
      <c r="A317" s="16" t="s">
        <v>461</v>
      </c>
      <c r="B317" s="42" t="s">
        <v>299</v>
      </c>
      <c r="C317" s="43">
        <v>932</v>
      </c>
      <c r="D317" s="16"/>
      <c r="E317" s="16"/>
    </row>
    <row r="318" spans="1:6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463</v>
      </c>
      <c r="B319" s="42" t="s">
        <v>299</v>
      </c>
      <c r="C319" s="43">
        <v>0</v>
      </c>
      <c r="D319" s="16"/>
      <c r="E319" s="16"/>
    </row>
    <row r="320" spans="1:6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49312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v>5664646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86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483</v>
      </c>
      <c r="B340" s="16"/>
      <c r="C340" s="23"/>
      <c r="D340" s="28">
        <v>0</v>
      </c>
      <c r="E340" s="16"/>
    </row>
    <row r="341" spans="1:5" x14ac:dyDescent="0.35">
      <c r="A341" s="16" t="s">
        <v>484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57">
        <v>12891569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5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5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5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5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5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v>26349273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v>14786711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5">
        <v>12558119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5">
        <v>37165215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v>49723334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0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33991107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2003386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1179789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v>37174282</v>
      </c>
      <c r="E366" s="16"/>
    </row>
    <row r="367" spans="1:5" x14ac:dyDescent="0.35">
      <c r="A367" s="16" t="s">
        <v>502</v>
      </c>
      <c r="B367" s="16"/>
      <c r="C367" s="23"/>
      <c r="D367" s="28">
        <v>12549052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40">
        <v>3331732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40">
        <v>1000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40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40">
        <v>99370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6">
        <v>64899</v>
      </c>
      <c r="D380" s="28">
        <v>0</v>
      </c>
      <c r="E380" s="217"/>
      <c r="F380" s="56"/>
    </row>
    <row r="381" spans="1:6" x14ac:dyDescent="0.35">
      <c r="A381" s="57" t="s">
        <v>516</v>
      </c>
      <c r="B381" s="42"/>
      <c r="C381" s="42"/>
      <c r="D381" s="28">
        <v>3497001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v>3497001</v>
      </c>
      <c r="E383" s="16"/>
    </row>
    <row r="384" spans="1:6" x14ac:dyDescent="0.35">
      <c r="A384" s="16" t="s">
        <v>519</v>
      </c>
      <c r="B384" s="16"/>
      <c r="C384" s="23"/>
      <c r="D384" s="28">
        <v>16046053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16392970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4543708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446712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3372989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501135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494987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1246678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99363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309718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159915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851643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490600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337166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>
        <v>115527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6">
        <v>238443</v>
      </c>
      <c r="D414" s="28">
        <v>0</v>
      </c>
      <c r="E414" s="217"/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v>2033379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v>29601554</v>
      </c>
      <c r="E416" s="28"/>
    </row>
    <row r="417" spans="1:13" x14ac:dyDescent="0.35">
      <c r="A417" s="28" t="s">
        <v>533</v>
      </c>
      <c r="B417" s="16"/>
      <c r="C417" s="23"/>
      <c r="D417" s="28">
        <v>-13555501</v>
      </c>
      <c r="E417" s="28"/>
    </row>
    <row r="418" spans="1:13" x14ac:dyDescent="0.35">
      <c r="A418" s="28" t="s">
        <v>534</v>
      </c>
      <c r="B418" s="16"/>
      <c r="C418" s="216">
        <v>0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v>0</v>
      </c>
      <c r="E420" s="28"/>
      <c r="F420" s="11">
        <v>0</v>
      </c>
    </row>
    <row r="421" spans="1:13" x14ac:dyDescent="0.35">
      <c r="A421" s="28" t="s">
        <v>537</v>
      </c>
      <c r="B421" s="16"/>
      <c r="C421" s="23"/>
      <c r="D421" s="28">
        <v>-13555501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v>-13555501</v>
      </c>
      <c r="E424" s="16"/>
    </row>
    <row r="425" spans="1:13" x14ac:dyDescent="0.3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3" customFormat="1" ht="12.65" customHeight="1" x14ac:dyDescent="0.3">
      <c r="A613" s="224"/>
      <c r="C613" s="222" t="s">
        <v>541</v>
      </c>
      <c r="D613" s="229">
        <f>CE91-(BE91+CD91)</f>
        <v>3488</v>
      </c>
      <c r="E613" s="231">
        <f>SUM(C625:D648)+SUM(C669:D714)</f>
        <v>0</v>
      </c>
      <c r="F613" s="231">
        <f>CE65-(AX65+BD65+BE65+BG65+BJ65+BN65+BP65+BQ65+CB65+CC65+CD65)</f>
        <v>0</v>
      </c>
      <c r="G613" s="229">
        <f>CE92-(AX92+AY92+BD92+BE92+BG92+BJ92+BN92+BP92+BQ92+CB92+CC92+CD92)</f>
        <v>17819</v>
      </c>
      <c r="H613" s="234">
        <f>CE61-(AX61+AY61+AZ61+BD61+BE61+BG61+BJ61+BN61+BO61+BP61+BQ61+BR61+CB61+CC61+CD61)</f>
        <v>9094602</v>
      </c>
      <c r="I613" s="229">
        <f>CE93-(AX93+AY93+AZ93+BD93+BE93+BF93+BG93+BJ93+BN93+BO93+BP93+BQ93+BR93+CB93+CC93+CD93)</f>
        <v>50788</v>
      </c>
      <c r="J613" s="229">
        <f>CE94-(AX94+AY94+AZ94+BA94+BD94+BE94+BF94+BG94+BJ94+BN94+BO94+BP94+BQ94+BR94+CB94+CC94+CD94)</f>
        <v>43.15</v>
      </c>
      <c r="K613" s="229">
        <f>CE90-(AW90+AX90+AY90+AZ90+BA90+BB90+BC90+BD90+BE90+BF90+BG90+BH90+BI90+BJ90+BK90+BL90+BM90+BN90+BO90+BP90+BQ90+BR90+BS90+BT90+BU90+BV90+BW90+BX90+CB90+CC90+CD90)</f>
        <v>49765</v>
      </c>
      <c r="L613" s="235">
        <f>CE95-(AW95+AX95+AY95+AZ95+BA95+BB95+BC95+BD95+BE95+BF95+BG95+BH95+BI95+BJ95+BK95+BL95+BM95+BN95+BO95+BP95+BQ95+BR95+BS95+BT95+BU95+BV95+BW95+BX95+BY95+BZ95+CA95+CB95+CC95+CD95)</f>
        <v>0</v>
      </c>
    </row>
    <row r="614" spans="1:14" s="213" customFormat="1" ht="12.65" customHeight="1" x14ac:dyDescent="0.3">
      <c r="A614" s="224"/>
      <c r="C614" s="222" t="s">
        <v>542</v>
      </c>
      <c r="D614" s="230" t="s">
        <v>543</v>
      </c>
      <c r="E614" s="232" t="s">
        <v>544</v>
      </c>
      <c r="F614" s="233" t="s">
        <v>545</v>
      </c>
      <c r="G614" s="230" t="s">
        <v>546</v>
      </c>
      <c r="H614" s="233" t="s">
        <v>547</v>
      </c>
      <c r="I614" s="230" t="s">
        <v>548</v>
      </c>
      <c r="J614" s="230" t="s">
        <v>549</v>
      </c>
      <c r="K614" s="222" t="s">
        <v>550</v>
      </c>
      <c r="L614" s="223" t="s">
        <v>551</v>
      </c>
    </row>
    <row r="615" spans="1:14" s="213" customFormat="1" ht="12.65" customHeight="1" x14ac:dyDescent="0.3">
      <c r="A615" s="224">
        <v>8430</v>
      </c>
      <c r="B615" s="223" t="s">
        <v>167</v>
      </c>
      <c r="C615" s="229" t="str">
        <f>BE86</f>
        <v>x</v>
      </c>
      <c r="D615" s="229"/>
      <c r="E615" s="231"/>
      <c r="F615" s="231"/>
      <c r="G615" s="229"/>
      <c r="H615" s="231"/>
      <c r="I615" s="229"/>
      <c r="J615" s="229"/>
      <c r="N615" s="225" t="s">
        <v>552</v>
      </c>
    </row>
    <row r="616" spans="1:14" s="213" customFormat="1" ht="12.65" customHeight="1" x14ac:dyDescent="0.3">
      <c r="A616" s="224"/>
      <c r="B616" s="223" t="s">
        <v>553</v>
      </c>
      <c r="C616" s="229">
        <f>CD70-CD85</f>
        <v>0</v>
      </c>
      <c r="D616" s="229">
        <f>SUM(C615:C616)</f>
        <v>0</v>
      </c>
      <c r="E616" s="231"/>
      <c r="F616" s="231"/>
      <c r="G616" s="229"/>
      <c r="H616" s="231"/>
      <c r="I616" s="229"/>
      <c r="J616" s="229"/>
      <c r="N616" s="225" t="s">
        <v>554</v>
      </c>
    </row>
    <row r="617" spans="1:14" s="213" customFormat="1" ht="12.65" customHeight="1" x14ac:dyDescent="0.3">
      <c r="A617" s="224">
        <v>8310</v>
      </c>
      <c r="B617" s="228" t="s">
        <v>555</v>
      </c>
      <c r="C617" s="229" t="str">
        <f>AX86</f>
        <v>x</v>
      </c>
      <c r="D617" s="229">
        <f>(D616/D613)*AX91</f>
        <v>0</v>
      </c>
      <c r="E617" s="231"/>
      <c r="F617" s="231"/>
      <c r="G617" s="229"/>
      <c r="H617" s="231"/>
      <c r="I617" s="229"/>
      <c r="J617" s="229"/>
      <c r="N617" s="225" t="s">
        <v>556</v>
      </c>
    </row>
    <row r="618" spans="1:14" s="213" customFormat="1" ht="12.65" customHeight="1" x14ac:dyDescent="0.3">
      <c r="A618" s="224">
        <v>8510</v>
      </c>
      <c r="B618" s="228" t="s">
        <v>172</v>
      </c>
      <c r="C618" s="229" t="str">
        <f>BJ86</f>
        <v>x</v>
      </c>
      <c r="D618" s="229">
        <f>(D616/D613)*BJ91</f>
        <v>0</v>
      </c>
      <c r="E618" s="231"/>
      <c r="F618" s="231"/>
      <c r="G618" s="229"/>
      <c r="H618" s="231"/>
      <c r="I618" s="229"/>
      <c r="J618" s="229"/>
      <c r="N618" s="225" t="s">
        <v>557</v>
      </c>
    </row>
    <row r="619" spans="1:14" s="213" customFormat="1" ht="12.65" customHeight="1" x14ac:dyDescent="0.3">
      <c r="A619" s="224">
        <v>8470</v>
      </c>
      <c r="B619" s="228" t="s">
        <v>558</v>
      </c>
      <c r="C619" s="229" t="str">
        <f>BG86</f>
        <v>x</v>
      </c>
      <c r="D619" s="229">
        <f>(D616/D613)*BG91</f>
        <v>0</v>
      </c>
      <c r="E619" s="231"/>
      <c r="F619" s="231"/>
      <c r="G619" s="229"/>
      <c r="H619" s="231"/>
      <c r="I619" s="229"/>
      <c r="J619" s="229"/>
      <c r="N619" s="225" t="s">
        <v>559</v>
      </c>
    </row>
    <row r="620" spans="1:14" s="213" customFormat="1" ht="12.65" customHeight="1" x14ac:dyDescent="0.3">
      <c r="A620" s="224">
        <v>8610</v>
      </c>
      <c r="B620" s="228" t="s">
        <v>560</v>
      </c>
      <c r="C620" s="229" t="str">
        <f>BN86</f>
        <v>x</v>
      </c>
      <c r="D620" s="229">
        <f>(D616/D613)*BN91</f>
        <v>0</v>
      </c>
      <c r="E620" s="231"/>
      <c r="F620" s="231"/>
      <c r="G620" s="229"/>
      <c r="H620" s="231"/>
      <c r="I620" s="229"/>
      <c r="J620" s="229"/>
      <c r="N620" s="225" t="s">
        <v>561</v>
      </c>
    </row>
    <row r="621" spans="1:14" s="213" customFormat="1" ht="12.65" customHeight="1" x14ac:dyDescent="0.3">
      <c r="A621" s="224">
        <v>8790</v>
      </c>
      <c r="B621" s="228" t="s">
        <v>562</v>
      </c>
      <c r="C621" s="229" t="str">
        <f>CC86</f>
        <v>x</v>
      </c>
      <c r="D621" s="229">
        <f>(D616/D613)*CC91</f>
        <v>0</v>
      </c>
      <c r="E621" s="231"/>
      <c r="F621" s="231"/>
      <c r="G621" s="229"/>
      <c r="H621" s="231"/>
      <c r="I621" s="229"/>
      <c r="J621" s="229"/>
      <c r="N621" s="225" t="s">
        <v>563</v>
      </c>
    </row>
    <row r="622" spans="1:14" s="213" customFormat="1" ht="12.65" customHeight="1" x14ac:dyDescent="0.3">
      <c r="A622" s="224">
        <v>8630</v>
      </c>
      <c r="B622" s="228" t="s">
        <v>564</v>
      </c>
      <c r="C622" s="229" t="str">
        <f>BP86</f>
        <v>x</v>
      </c>
      <c r="D622" s="229">
        <f>(D616/D613)*BP91</f>
        <v>0</v>
      </c>
      <c r="E622" s="231"/>
      <c r="F622" s="231"/>
      <c r="G622" s="229"/>
      <c r="H622" s="231"/>
      <c r="I622" s="229"/>
      <c r="J622" s="229"/>
      <c r="N622" s="225" t="s">
        <v>565</v>
      </c>
    </row>
    <row r="623" spans="1:14" s="213" customFormat="1" ht="12.65" customHeight="1" x14ac:dyDescent="0.3">
      <c r="A623" s="224">
        <v>8770</v>
      </c>
      <c r="B623" s="223" t="s">
        <v>566</v>
      </c>
      <c r="C623" s="229" t="str">
        <f>CB86</f>
        <v>x</v>
      </c>
      <c r="D623" s="229">
        <f>(D616/D613)*CB91</f>
        <v>0</v>
      </c>
      <c r="E623" s="231"/>
      <c r="F623" s="231"/>
      <c r="G623" s="229"/>
      <c r="H623" s="231"/>
      <c r="I623" s="229"/>
      <c r="J623" s="229"/>
      <c r="N623" s="225" t="s">
        <v>567</v>
      </c>
    </row>
    <row r="624" spans="1:14" s="213" customFormat="1" ht="12.65" customHeight="1" x14ac:dyDescent="0.3">
      <c r="A624" s="224">
        <v>8640</v>
      </c>
      <c r="B624" s="228" t="s">
        <v>568</v>
      </c>
      <c r="C624" s="229" t="str">
        <f>BQ86</f>
        <v>x</v>
      </c>
      <c r="D624" s="229">
        <f>(D616/D613)*BQ91</f>
        <v>0</v>
      </c>
      <c r="E624" s="231">
        <f>SUM(C617:D624)</f>
        <v>0</v>
      </c>
      <c r="F624" s="231"/>
      <c r="G624" s="229"/>
      <c r="H624" s="231"/>
      <c r="I624" s="229"/>
      <c r="J624" s="229"/>
      <c r="N624" s="225" t="s">
        <v>569</v>
      </c>
    </row>
    <row r="625" spans="1:14" s="213" customFormat="1" ht="12.65" customHeight="1" x14ac:dyDescent="0.3">
      <c r="A625" s="224">
        <v>8420</v>
      </c>
      <c r="B625" s="228" t="s">
        <v>166</v>
      </c>
      <c r="C625" s="229" t="str">
        <f>BD86</f>
        <v>x</v>
      </c>
      <c r="D625" s="229">
        <f>(D616/D613)*BD91</f>
        <v>0</v>
      </c>
      <c r="E625" s="231" t="e">
        <f>(E624/E613)*SUM(C625:D625)</f>
        <v>#DIV/0!</v>
      </c>
      <c r="F625" s="231" t="e">
        <f>SUM(C625:E625)</f>
        <v>#DIV/0!</v>
      </c>
      <c r="G625" s="229"/>
      <c r="H625" s="231"/>
      <c r="I625" s="229"/>
      <c r="J625" s="229"/>
      <c r="N625" s="225" t="s">
        <v>570</v>
      </c>
    </row>
    <row r="626" spans="1:14" s="213" customFormat="1" ht="12.65" customHeight="1" x14ac:dyDescent="0.3">
      <c r="A626" s="224">
        <v>8320</v>
      </c>
      <c r="B626" s="228" t="s">
        <v>162</v>
      </c>
      <c r="C626" s="229" t="str">
        <f>AY86</f>
        <v>x</v>
      </c>
      <c r="D626" s="229">
        <f>(D616/D613)*AY91</f>
        <v>0</v>
      </c>
      <c r="E626" s="231" t="e">
        <f>(E624/E613)*SUM(C626:D626)</f>
        <v>#DIV/0!</v>
      </c>
      <c r="F626" s="231" t="e">
        <f>(F625/F613)*AY65</f>
        <v>#DIV/0!</v>
      </c>
      <c r="G626" s="229" t="e">
        <f>SUM(C626:F626)</f>
        <v>#DIV/0!</v>
      </c>
      <c r="H626" s="231"/>
      <c r="I626" s="229"/>
      <c r="J626" s="229"/>
      <c r="N626" s="225" t="s">
        <v>571</v>
      </c>
    </row>
    <row r="627" spans="1:14" s="213" customFormat="1" ht="12.65" customHeight="1" x14ac:dyDescent="0.3">
      <c r="A627" s="224">
        <v>8650</v>
      </c>
      <c r="B627" s="228" t="s">
        <v>179</v>
      </c>
      <c r="C627" s="229" t="str">
        <f>BR86</f>
        <v>x</v>
      </c>
      <c r="D627" s="229">
        <f>(D616/D613)*BR91</f>
        <v>0</v>
      </c>
      <c r="E627" s="231" t="e">
        <f>(E624/E613)*SUM(C627:D627)</f>
        <v>#DIV/0!</v>
      </c>
      <c r="F627" s="231" t="e">
        <f>(F625/F613)*BR65</f>
        <v>#DIV/0!</v>
      </c>
      <c r="G627" s="229" t="e">
        <f>(G626/G613)*BR92</f>
        <v>#DIV/0!</v>
      </c>
      <c r="H627" s="231"/>
      <c r="I627" s="229"/>
      <c r="J627" s="229"/>
      <c r="N627" s="225" t="s">
        <v>572</v>
      </c>
    </row>
    <row r="628" spans="1:14" s="213" customFormat="1" ht="12.65" customHeight="1" x14ac:dyDescent="0.3">
      <c r="A628" s="224">
        <v>8620</v>
      </c>
      <c r="B628" s="223" t="s">
        <v>573</v>
      </c>
      <c r="C628" s="229" t="str">
        <f>BO86</f>
        <v>x</v>
      </c>
      <c r="D628" s="229">
        <f>(D616/D613)*BO91</f>
        <v>0</v>
      </c>
      <c r="E628" s="231" t="e">
        <f>(E624/E613)*SUM(C628:D628)</f>
        <v>#DIV/0!</v>
      </c>
      <c r="F628" s="231" t="e">
        <f>(F625/F613)*BO65</f>
        <v>#DIV/0!</v>
      </c>
      <c r="G628" s="229" t="e">
        <f>(G626/G613)*BO92</f>
        <v>#DIV/0!</v>
      </c>
      <c r="H628" s="231"/>
      <c r="I628" s="229"/>
      <c r="J628" s="229"/>
      <c r="N628" s="225" t="s">
        <v>574</v>
      </c>
    </row>
    <row r="629" spans="1:14" s="213" customFormat="1" ht="12.65" customHeight="1" x14ac:dyDescent="0.3">
      <c r="A629" s="224">
        <v>8330</v>
      </c>
      <c r="B629" s="228" t="s">
        <v>163</v>
      </c>
      <c r="C629" s="229" t="str">
        <f>AZ86</f>
        <v>x</v>
      </c>
      <c r="D629" s="229">
        <f>(D616/D613)*AZ91</f>
        <v>0</v>
      </c>
      <c r="E629" s="231" t="e">
        <f>(E624/E613)*SUM(C629:D629)</f>
        <v>#DIV/0!</v>
      </c>
      <c r="F629" s="231" t="e">
        <f>(F625/F613)*AZ65</f>
        <v>#DIV/0!</v>
      </c>
      <c r="G629" s="229" t="e">
        <f>(G626/G613)*AZ92</f>
        <v>#DIV/0!</v>
      </c>
      <c r="H629" s="231" t="e">
        <f>SUM(C627:G629)</f>
        <v>#DIV/0!</v>
      </c>
      <c r="I629" s="229"/>
      <c r="J629" s="229"/>
      <c r="N629" s="225" t="s">
        <v>575</v>
      </c>
    </row>
    <row r="630" spans="1:14" s="213" customFormat="1" ht="12.65" customHeight="1" x14ac:dyDescent="0.3">
      <c r="A630" s="224">
        <v>8460</v>
      </c>
      <c r="B630" s="228" t="s">
        <v>168</v>
      </c>
      <c r="C630" s="229" t="str">
        <f>BF86</f>
        <v>x</v>
      </c>
      <c r="D630" s="229">
        <f>(D616/D613)*BF91</f>
        <v>0</v>
      </c>
      <c r="E630" s="231" t="e">
        <f>(E624/E613)*SUM(C630:D630)</f>
        <v>#DIV/0!</v>
      </c>
      <c r="F630" s="231" t="e">
        <f>(F625/F613)*BF65</f>
        <v>#DIV/0!</v>
      </c>
      <c r="G630" s="229" t="e">
        <f>(G626/G613)*BF92</f>
        <v>#DIV/0!</v>
      </c>
      <c r="H630" s="231" t="e">
        <f>(H629/H613)*BF61</f>
        <v>#DIV/0!</v>
      </c>
      <c r="I630" s="229" t="e">
        <f>SUM(C630:H630)</f>
        <v>#DIV/0!</v>
      </c>
      <c r="J630" s="229"/>
      <c r="N630" s="225" t="s">
        <v>576</v>
      </c>
    </row>
    <row r="631" spans="1:14" s="213" customFormat="1" ht="12.65" customHeight="1" x14ac:dyDescent="0.3">
      <c r="A631" s="224">
        <v>8350</v>
      </c>
      <c r="B631" s="228" t="s">
        <v>577</v>
      </c>
      <c r="C631" s="229" t="str">
        <f>BA86</f>
        <v>x</v>
      </c>
      <c r="D631" s="229">
        <f>(D616/D613)*BA91</f>
        <v>0</v>
      </c>
      <c r="E631" s="231" t="e">
        <f>(E624/E613)*SUM(C631:D631)</f>
        <v>#DIV/0!</v>
      </c>
      <c r="F631" s="231" t="e">
        <f>(F625/F613)*BA65</f>
        <v>#DIV/0!</v>
      </c>
      <c r="G631" s="229" t="e">
        <f>(G626/G613)*BA92</f>
        <v>#DIV/0!</v>
      </c>
      <c r="H631" s="231" t="e">
        <f>(H629/H613)*BA61</f>
        <v>#DIV/0!</v>
      </c>
      <c r="I631" s="229" t="e">
        <f>(I630/I613)*BA93</f>
        <v>#DIV/0!</v>
      </c>
      <c r="J631" s="229" t="e">
        <f>SUM(C631:I631)</f>
        <v>#DIV/0!</v>
      </c>
      <c r="N631" s="225" t="s">
        <v>578</v>
      </c>
    </row>
    <row r="632" spans="1:14" s="213" customFormat="1" ht="12.65" customHeight="1" x14ac:dyDescent="0.3">
      <c r="A632" s="224">
        <v>8200</v>
      </c>
      <c r="B632" s="228" t="s">
        <v>579</v>
      </c>
      <c r="C632" s="229" t="str">
        <f>AW86</f>
        <v>x</v>
      </c>
      <c r="D632" s="229">
        <f>(D616/D613)*AW91</f>
        <v>0</v>
      </c>
      <c r="E632" s="231" t="e">
        <f>(E624/E613)*SUM(C632:D632)</f>
        <v>#DIV/0!</v>
      </c>
      <c r="F632" s="231" t="e">
        <f>(F625/F613)*AW65</f>
        <v>#DIV/0!</v>
      </c>
      <c r="G632" s="229" t="e">
        <f>(G626/G613)*AW92</f>
        <v>#DIV/0!</v>
      </c>
      <c r="H632" s="231" t="e">
        <f>(H629/H613)*AW61</f>
        <v>#DIV/0!</v>
      </c>
      <c r="I632" s="229" t="e">
        <f>(I630/I613)*AW93</f>
        <v>#DIV/0!</v>
      </c>
      <c r="J632" s="229" t="e">
        <f>(J631/J613)*AW94</f>
        <v>#DIV/0!</v>
      </c>
      <c r="N632" s="225" t="s">
        <v>580</v>
      </c>
    </row>
    <row r="633" spans="1:14" s="213" customFormat="1" ht="12.65" customHeight="1" x14ac:dyDescent="0.3">
      <c r="A633" s="224">
        <v>8360</v>
      </c>
      <c r="B633" s="228" t="s">
        <v>581</v>
      </c>
      <c r="C633" s="229" t="str">
        <f>BB86</f>
        <v>x</v>
      </c>
      <c r="D633" s="229">
        <f>(D616/D613)*BB91</f>
        <v>0</v>
      </c>
      <c r="E633" s="231" t="e">
        <f>(E624/E613)*SUM(C633:D633)</f>
        <v>#DIV/0!</v>
      </c>
      <c r="F633" s="231" t="e">
        <f>(F625/F613)*BB65</f>
        <v>#DIV/0!</v>
      </c>
      <c r="G633" s="229" t="e">
        <f>(G626/G613)*BB92</f>
        <v>#DIV/0!</v>
      </c>
      <c r="H633" s="231" t="e">
        <f>(H629/H613)*BB61</f>
        <v>#DIV/0!</v>
      </c>
      <c r="I633" s="229" t="e">
        <f>(I630/I613)*BB93</f>
        <v>#DIV/0!</v>
      </c>
      <c r="J633" s="229" t="e">
        <f>(J631/J613)*BB94</f>
        <v>#DIV/0!</v>
      </c>
      <c r="N633" s="225" t="s">
        <v>582</v>
      </c>
    </row>
    <row r="634" spans="1:14" s="213" customFormat="1" ht="12.65" customHeight="1" x14ac:dyDescent="0.3">
      <c r="A634" s="224">
        <v>8370</v>
      </c>
      <c r="B634" s="228" t="s">
        <v>583</v>
      </c>
      <c r="C634" s="229" t="str">
        <f>BC86</f>
        <v>x</v>
      </c>
      <c r="D634" s="229">
        <f>(D616/D613)*BC91</f>
        <v>0</v>
      </c>
      <c r="E634" s="231" t="e">
        <f>(E624/E613)*SUM(C634:D634)</f>
        <v>#DIV/0!</v>
      </c>
      <c r="F634" s="231" t="e">
        <f>(F625/F613)*BC65</f>
        <v>#DIV/0!</v>
      </c>
      <c r="G634" s="229" t="e">
        <f>(G626/G613)*BC92</f>
        <v>#DIV/0!</v>
      </c>
      <c r="H634" s="231" t="e">
        <f>(H629/H613)*BC61</f>
        <v>#DIV/0!</v>
      </c>
      <c r="I634" s="229" t="e">
        <f>(I630/I613)*BC93</f>
        <v>#DIV/0!</v>
      </c>
      <c r="J634" s="229" t="e">
        <f>(J631/J613)*BC94</f>
        <v>#DIV/0!</v>
      </c>
      <c r="N634" s="225" t="s">
        <v>584</v>
      </c>
    </row>
    <row r="635" spans="1:14" s="213" customFormat="1" ht="12.65" customHeight="1" x14ac:dyDescent="0.3">
      <c r="A635" s="224">
        <v>8490</v>
      </c>
      <c r="B635" s="228" t="s">
        <v>585</v>
      </c>
      <c r="C635" s="229" t="str">
        <f>BI86</f>
        <v>x</v>
      </c>
      <c r="D635" s="229">
        <f>(D616/D613)*BI91</f>
        <v>0</v>
      </c>
      <c r="E635" s="231" t="e">
        <f>(E624/E613)*SUM(C635:D635)</f>
        <v>#DIV/0!</v>
      </c>
      <c r="F635" s="231" t="e">
        <f>(F625/F613)*BI65</f>
        <v>#DIV/0!</v>
      </c>
      <c r="G635" s="229" t="e">
        <f>(G626/G613)*BI92</f>
        <v>#DIV/0!</v>
      </c>
      <c r="H635" s="231" t="e">
        <f>(H629/H613)*BI61</f>
        <v>#DIV/0!</v>
      </c>
      <c r="I635" s="229" t="e">
        <f>(I630/I613)*BI93</f>
        <v>#DIV/0!</v>
      </c>
      <c r="J635" s="229" t="e">
        <f>(J631/J613)*BI94</f>
        <v>#DIV/0!</v>
      </c>
      <c r="N635" s="225" t="s">
        <v>586</v>
      </c>
    </row>
    <row r="636" spans="1:14" s="213" customFormat="1" ht="12.65" customHeight="1" x14ac:dyDescent="0.3">
      <c r="A636" s="224">
        <v>8530</v>
      </c>
      <c r="B636" s="228" t="s">
        <v>587</v>
      </c>
      <c r="C636" s="229" t="str">
        <f>BK86</f>
        <v>x</v>
      </c>
      <c r="D636" s="229">
        <f>(D616/D613)*BK91</f>
        <v>0</v>
      </c>
      <c r="E636" s="231" t="e">
        <f>(E624/E613)*SUM(C636:D636)</f>
        <v>#DIV/0!</v>
      </c>
      <c r="F636" s="231" t="e">
        <f>(F625/F613)*BK65</f>
        <v>#DIV/0!</v>
      </c>
      <c r="G636" s="229" t="e">
        <f>(G626/G613)*BK92</f>
        <v>#DIV/0!</v>
      </c>
      <c r="H636" s="231" t="e">
        <f>(H629/H613)*BK61</f>
        <v>#DIV/0!</v>
      </c>
      <c r="I636" s="229" t="e">
        <f>(I630/I613)*BK93</f>
        <v>#DIV/0!</v>
      </c>
      <c r="J636" s="229" t="e">
        <f>(J631/J613)*BK94</f>
        <v>#DIV/0!</v>
      </c>
      <c r="N636" s="225" t="s">
        <v>588</v>
      </c>
    </row>
    <row r="637" spans="1:14" s="213" customFormat="1" ht="12.65" customHeight="1" x14ac:dyDescent="0.3">
      <c r="A637" s="224">
        <v>8480</v>
      </c>
      <c r="B637" s="228" t="s">
        <v>589</v>
      </c>
      <c r="C637" s="229" t="str">
        <f>BH86</f>
        <v>x</v>
      </c>
      <c r="D637" s="229">
        <f>(D616/D613)*BH91</f>
        <v>0</v>
      </c>
      <c r="E637" s="231" t="e">
        <f>(E624/E613)*SUM(C637:D637)</f>
        <v>#DIV/0!</v>
      </c>
      <c r="F637" s="231" t="e">
        <f>(F625/F613)*BH65</f>
        <v>#DIV/0!</v>
      </c>
      <c r="G637" s="229" t="e">
        <f>(G626/G613)*BH92</f>
        <v>#DIV/0!</v>
      </c>
      <c r="H637" s="231" t="e">
        <f>(H629/H613)*BH61</f>
        <v>#DIV/0!</v>
      </c>
      <c r="I637" s="229" t="e">
        <f>(I630/I613)*BH93</f>
        <v>#DIV/0!</v>
      </c>
      <c r="J637" s="229" t="e">
        <f>(J631/J613)*BH94</f>
        <v>#DIV/0!</v>
      </c>
      <c r="N637" s="225" t="s">
        <v>590</v>
      </c>
    </row>
    <row r="638" spans="1:14" s="213" customFormat="1" ht="12.65" customHeight="1" x14ac:dyDescent="0.3">
      <c r="A638" s="224">
        <v>8560</v>
      </c>
      <c r="B638" s="228" t="s">
        <v>174</v>
      </c>
      <c r="C638" s="229" t="str">
        <f>BL86</f>
        <v>x</v>
      </c>
      <c r="D638" s="229">
        <f>(D616/D613)*BL91</f>
        <v>0</v>
      </c>
      <c r="E638" s="231" t="e">
        <f>(E624/E613)*SUM(C638:D638)</f>
        <v>#DIV/0!</v>
      </c>
      <c r="F638" s="231" t="e">
        <f>(F625/F613)*BL65</f>
        <v>#DIV/0!</v>
      </c>
      <c r="G638" s="229" t="e">
        <f>(G626/G613)*BL92</f>
        <v>#DIV/0!</v>
      </c>
      <c r="H638" s="231" t="e">
        <f>(H629/H613)*BL61</f>
        <v>#DIV/0!</v>
      </c>
      <c r="I638" s="229" t="e">
        <f>(I630/I613)*BL93</f>
        <v>#DIV/0!</v>
      </c>
      <c r="J638" s="229" t="e">
        <f>(J631/J613)*BL94</f>
        <v>#DIV/0!</v>
      </c>
      <c r="N638" s="225" t="s">
        <v>591</v>
      </c>
    </row>
    <row r="639" spans="1:14" s="213" customFormat="1" ht="12.65" customHeight="1" x14ac:dyDescent="0.3">
      <c r="A639" s="224">
        <v>8590</v>
      </c>
      <c r="B639" s="228" t="s">
        <v>592</v>
      </c>
      <c r="C639" s="229" t="str">
        <f>BM86</f>
        <v>x</v>
      </c>
      <c r="D639" s="229">
        <f>(D616/D613)*BM91</f>
        <v>0</v>
      </c>
      <c r="E639" s="231" t="e">
        <f>(E624/E613)*SUM(C639:D639)</f>
        <v>#DIV/0!</v>
      </c>
      <c r="F639" s="231" t="e">
        <f>(F625/F613)*BM65</f>
        <v>#DIV/0!</v>
      </c>
      <c r="G639" s="229" t="e">
        <f>(G626/G613)*BM92</f>
        <v>#DIV/0!</v>
      </c>
      <c r="H639" s="231" t="e">
        <f>(H629/H613)*BM61</f>
        <v>#DIV/0!</v>
      </c>
      <c r="I639" s="229" t="e">
        <f>(I630/I613)*BM93</f>
        <v>#DIV/0!</v>
      </c>
      <c r="J639" s="229" t="e">
        <f>(J631/J613)*BM94</f>
        <v>#DIV/0!</v>
      </c>
      <c r="N639" s="225" t="s">
        <v>593</v>
      </c>
    </row>
    <row r="640" spans="1:14" s="213" customFormat="1" ht="12.65" customHeight="1" x14ac:dyDescent="0.3">
      <c r="A640" s="224">
        <v>8660</v>
      </c>
      <c r="B640" s="228" t="s">
        <v>594</v>
      </c>
      <c r="C640" s="229" t="str">
        <f>BS86</f>
        <v>x</v>
      </c>
      <c r="D640" s="229">
        <f>(D616/D613)*BS91</f>
        <v>0</v>
      </c>
      <c r="E640" s="231" t="e">
        <f>(E624/E613)*SUM(C640:D640)</f>
        <v>#DIV/0!</v>
      </c>
      <c r="F640" s="231" t="e">
        <f>(F625/F613)*BS65</f>
        <v>#DIV/0!</v>
      </c>
      <c r="G640" s="229" t="e">
        <f>(G626/G613)*BS92</f>
        <v>#DIV/0!</v>
      </c>
      <c r="H640" s="231" t="e">
        <f>(H629/H613)*BS61</f>
        <v>#DIV/0!</v>
      </c>
      <c r="I640" s="229" t="e">
        <f>(I630/I613)*BS93</f>
        <v>#DIV/0!</v>
      </c>
      <c r="J640" s="229" t="e">
        <f>(J631/J613)*BS94</f>
        <v>#DIV/0!</v>
      </c>
      <c r="N640" s="225" t="s">
        <v>595</v>
      </c>
    </row>
    <row r="641" spans="1:14" s="213" customFormat="1" ht="12.65" customHeight="1" x14ac:dyDescent="0.3">
      <c r="A641" s="224">
        <v>8670</v>
      </c>
      <c r="B641" s="228" t="s">
        <v>596</v>
      </c>
      <c r="C641" s="229" t="str">
        <f>BT86</f>
        <v>x</v>
      </c>
      <c r="D641" s="229">
        <f>(D616/D613)*BT91</f>
        <v>0</v>
      </c>
      <c r="E641" s="231" t="e">
        <f>(E624/E613)*SUM(C641:D641)</f>
        <v>#DIV/0!</v>
      </c>
      <c r="F641" s="231" t="e">
        <f>(F625/F613)*BT65</f>
        <v>#DIV/0!</v>
      </c>
      <c r="G641" s="229" t="e">
        <f>(G626/G613)*BT92</f>
        <v>#DIV/0!</v>
      </c>
      <c r="H641" s="231" t="e">
        <f>(H629/H613)*BT61</f>
        <v>#DIV/0!</v>
      </c>
      <c r="I641" s="229" t="e">
        <f>(I630/I613)*BT93</f>
        <v>#DIV/0!</v>
      </c>
      <c r="J641" s="229" t="e">
        <f>(J631/J613)*BT94</f>
        <v>#DIV/0!</v>
      </c>
      <c r="N641" s="225" t="s">
        <v>597</v>
      </c>
    </row>
    <row r="642" spans="1:14" s="213" customFormat="1" ht="12.65" customHeight="1" x14ac:dyDescent="0.3">
      <c r="A642" s="224">
        <v>8680</v>
      </c>
      <c r="B642" s="228" t="s">
        <v>598</v>
      </c>
      <c r="C642" s="229" t="str">
        <f>BU86</f>
        <v>x</v>
      </c>
      <c r="D642" s="229">
        <f>(D616/D613)*BU91</f>
        <v>0</v>
      </c>
      <c r="E642" s="231" t="e">
        <f>(E624/E613)*SUM(C642:D642)</f>
        <v>#DIV/0!</v>
      </c>
      <c r="F642" s="231" t="e">
        <f>(F625/F613)*BU65</f>
        <v>#DIV/0!</v>
      </c>
      <c r="G642" s="229" t="e">
        <f>(G626/G613)*BU92</f>
        <v>#DIV/0!</v>
      </c>
      <c r="H642" s="231" t="e">
        <f>(H629/H613)*BU61</f>
        <v>#DIV/0!</v>
      </c>
      <c r="I642" s="229" t="e">
        <f>(I630/I613)*BU93</f>
        <v>#DIV/0!</v>
      </c>
      <c r="J642" s="229" t="e">
        <f>(J631/J613)*BU94</f>
        <v>#DIV/0!</v>
      </c>
      <c r="N642" s="225" t="s">
        <v>599</v>
      </c>
    </row>
    <row r="643" spans="1:14" s="213" customFormat="1" ht="12.65" customHeight="1" x14ac:dyDescent="0.3">
      <c r="A643" s="224">
        <v>8690</v>
      </c>
      <c r="B643" s="228" t="s">
        <v>600</v>
      </c>
      <c r="C643" s="229" t="str">
        <f>BV86</f>
        <v>x</v>
      </c>
      <c r="D643" s="229">
        <f>(D616/D613)*BV91</f>
        <v>0</v>
      </c>
      <c r="E643" s="231" t="e">
        <f>(E624/E613)*SUM(C643:D643)</f>
        <v>#DIV/0!</v>
      </c>
      <c r="F643" s="231" t="e">
        <f>(F625/F613)*BV65</f>
        <v>#DIV/0!</v>
      </c>
      <c r="G643" s="229" t="e">
        <f>(G626/G613)*BV92</f>
        <v>#DIV/0!</v>
      </c>
      <c r="H643" s="231" t="e">
        <f>(H629/H613)*BV61</f>
        <v>#DIV/0!</v>
      </c>
      <c r="I643" s="229" t="e">
        <f>(I630/I613)*BV93</f>
        <v>#DIV/0!</v>
      </c>
      <c r="J643" s="229" t="e">
        <f>(J631/J613)*BV94</f>
        <v>#DIV/0!</v>
      </c>
      <c r="N643" s="225" t="s">
        <v>601</v>
      </c>
    </row>
    <row r="644" spans="1:14" s="213" customFormat="1" ht="12.65" customHeight="1" x14ac:dyDescent="0.3">
      <c r="A644" s="224">
        <v>8700</v>
      </c>
      <c r="B644" s="228" t="s">
        <v>602</v>
      </c>
      <c r="C644" s="229" t="str">
        <f>BW86</f>
        <v>x</v>
      </c>
      <c r="D644" s="229">
        <f>(D616/D613)*BW91</f>
        <v>0</v>
      </c>
      <c r="E644" s="231" t="e">
        <f>(E624/E613)*SUM(C644:D644)</f>
        <v>#DIV/0!</v>
      </c>
      <c r="F644" s="231" t="e">
        <f>(F625/F613)*BW65</f>
        <v>#DIV/0!</v>
      </c>
      <c r="G644" s="229" t="e">
        <f>(G626/G613)*BW92</f>
        <v>#DIV/0!</v>
      </c>
      <c r="H644" s="231" t="e">
        <f>(H629/H613)*BW61</f>
        <v>#DIV/0!</v>
      </c>
      <c r="I644" s="229" t="e">
        <f>(I630/I613)*BW93</f>
        <v>#DIV/0!</v>
      </c>
      <c r="J644" s="229" t="e">
        <f>(J631/J613)*BW94</f>
        <v>#DIV/0!</v>
      </c>
      <c r="N644" s="225" t="s">
        <v>603</v>
      </c>
    </row>
    <row r="645" spans="1:14" s="213" customFormat="1" ht="12.65" customHeight="1" x14ac:dyDescent="0.3">
      <c r="A645" s="224">
        <v>8710</v>
      </c>
      <c r="B645" s="228" t="s">
        <v>604</v>
      </c>
      <c r="C645" s="229" t="str">
        <f>BX86</f>
        <v>x</v>
      </c>
      <c r="D645" s="229">
        <f>(D616/D613)*BX91</f>
        <v>0</v>
      </c>
      <c r="E645" s="231" t="e">
        <f>(E624/E613)*SUM(C645:D645)</f>
        <v>#DIV/0!</v>
      </c>
      <c r="F645" s="231" t="e">
        <f>(F625/F613)*BX65</f>
        <v>#DIV/0!</v>
      </c>
      <c r="G645" s="229" t="e">
        <f>(G626/G613)*BX92</f>
        <v>#DIV/0!</v>
      </c>
      <c r="H645" s="231" t="e">
        <f>(H629/H613)*BX61</f>
        <v>#DIV/0!</v>
      </c>
      <c r="I645" s="229" t="e">
        <f>(I630/I613)*BX93</f>
        <v>#DIV/0!</v>
      </c>
      <c r="J645" s="229" t="e">
        <f>(J631/J613)*BX94</f>
        <v>#DIV/0!</v>
      </c>
      <c r="K645" s="231" t="e">
        <f>SUM(C632:J645)</f>
        <v>#DIV/0!</v>
      </c>
      <c r="L645" s="231"/>
      <c r="N645" s="225" t="s">
        <v>605</v>
      </c>
    </row>
    <row r="646" spans="1:14" s="213" customFormat="1" ht="12.65" customHeight="1" x14ac:dyDescent="0.3">
      <c r="A646" s="224">
        <v>8720</v>
      </c>
      <c r="B646" s="228" t="s">
        <v>606</v>
      </c>
      <c r="C646" s="229" t="str">
        <f>BY86</f>
        <v>x</v>
      </c>
      <c r="D646" s="229">
        <f>(D616/D613)*BY91</f>
        <v>0</v>
      </c>
      <c r="E646" s="231" t="e">
        <f>(E624/E613)*SUM(C646:D646)</f>
        <v>#DIV/0!</v>
      </c>
      <c r="F646" s="231" t="e">
        <f>(F625/F613)*BY65</f>
        <v>#DIV/0!</v>
      </c>
      <c r="G646" s="229" t="e">
        <f>(G626/G613)*BY92</f>
        <v>#DIV/0!</v>
      </c>
      <c r="H646" s="231" t="e">
        <f>(H629/H613)*BY61</f>
        <v>#DIV/0!</v>
      </c>
      <c r="I646" s="229" t="e">
        <f>(I630/I613)*BY93</f>
        <v>#DIV/0!</v>
      </c>
      <c r="J646" s="229" t="e">
        <f>(J631/J613)*BY94</f>
        <v>#DIV/0!</v>
      </c>
      <c r="K646" s="231">
        <v>0</v>
      </c>
      <c r="L646" s="231"/>
      <c r="N646" s="225" t="s">
        <v>607</v>
      </c>
    </row>
    <row r="647" spans="1:14" s="213" customFormat="1" ht="12.65" customHeight="1" x14ac:dyDescent="0.3">
      <c r="A647" s="224">
        <v>8730</v>
      </c>
      <c r="B647" s="228" t="s">
        <v>608</v>
      </c>
      <c r="C647" s="229" t="str">
        <f>BZ86</f>
        <v>x</v>
      </c>
      <c r="D647" s="229">
        <f>(D616/D613)*BZ91</f>
        <v>0</v>
      </c>
      <c r="E647" s="231" t="e">
        <f>(E624/E613)*SUM(C647:D647)</f>
        <v>#DIV/0!</v>
      </c>
      <c r="F647" s="231" t="e">
        <f>(F625/F613)*BZ65</f>
        <v>#DIV/0!</v>
      </c>
      <c r="G647" s="229" t="e">
        <f>(G626/G613)*BZ92</f>
        <v>#DIV/0!</v>
      </c>
      <c r="H647" s="231" t="e">
        <f>(H629/H613)*BZ61</f>
        <v>#DIV/0!</v>
      </c>
      <c r="I647" s="229" t="e">
        <f>(I630/I613)*BZ93</f>
        <v>#DIV/0!</v>
      </c>
      <c r="J647" s="229" t="e">
        <f>(J631/J613)*BZ94</f>
        <v>#DIV/0!</v>
      </c>
      <c r="K647" s="231">
        <v>0</v>
      </c>
      <c r="L647" s="231"/>
      <c r="N647" s="225" t="s">
        <v>609</v>
      </c>
    </row>
    <row r="648" spans="1:14" s="213" customFormat="1" ht="12.65" customHeight="1" x14ac:dyDescent="0.3">
      <c r="A648" s="224">
        <v>8740</v>
      </c>
      <c r="B648" s="228" t="s">
        <v>610</v>
      </c>
      <c r="C648" s="229" t="str">
        <f>CA86</f>
        <v>x</v>
      </c>
      <c r="D648" s="229">
        <f>(D616/D613)*CA91</f>
        <v>0</v>
      </c>
      <c r="E648" s="231" t="e">
        <f>(E624/E613)*SUM(C648:D648)</f>
        <v>#DIV/0!</v>
      </c>
      <c r="F648" s="231" t="e">
        <f>(F625/F613)*CA65</f>
        <v>#DIV/0!</v>
      </c>
      <c r="G648" s="229" t="e">
        <f>(G626/G613)*CA92</f>
        <v>#DIV/0!</v>
      </c>
      <c r="H648" s="231" t="e">
        <f>(H629/H613)*CA61</f>
        <v>#DIV/0!</v>
      </c>
      <c r="I648" s="229" t="e">
        <f>(I630/I613)*CA93</f>
        <v>#DIV/0!</v>
      </c>
      <c r="J648" s="229" t="e">
        <f>(J631/J613)*CA94</f>
        <v>#DIV/0!</v>
      </c>
      <c r="K648" s="231">
        <v>0</v>
      </c>
      <c r="L648" s="231" t="e">
        <f>SUM(C646:K648)</f>
        <v>#DIV/0!</v>
      </c>
      <c r="N648" s="225" t="s">
        <v>611</v>
      </c>
    </row>
    <row r="649" spans="1:14" s="213" customFormat="1" ht="12.65" customHeight="1" x14ac:dyDescent="0.3">
      <c r="A649" s="224"/>
      <c r="B649" s="224"/>
      <c r="C649" s="213">
        <f>SUM(C615:C648)</f>
        <v>0</v>
      </c>
      <c r="L649" s="227"/>
    </row>
    <row r="667" spans="1:14" s="213" customFormat="1" ht="12.65" customHeight="1" x14ac:dyDescent="0.3">
      <c r="C667" s="222" t="s">
        <v>612</v>
      </c>
      <c r="M667" s="222" t="s">
        <v>613</v>
      </c>
    </row>
    <row r="668" spans="1:14" s="213" customFormat="1" ht="12.65" customHeight="1" x14ac:dyDescent="0.3">
      <c r="C668" s="222" t="s">
        <v>542</v>
      </c>
      <c r="D668" s="222" t="s">
        <v>543</v>
      </c>
      <c r="E668" s="223" t="s">
        <v>544</v>
      </c>
      <c r="F668" s="222" t="s">
        <v>545</v>
      </c>
      <c r="G668" s="222" t="s">
        <v>546</v>
      </c>
      <c r="H668" s="222" t="s">
        <v>547</v>
      </c>
      <c r="I668" s="222" t="s">
        <v>548</v>
      </c>
      <c r="J668" s="222" t="s">
        <v>549</v>
      </c>
      <c r="K668" s="222" t="s">
        <v>550</v>
      </c>
      <c r="L668" s="223" t="s">
        <v>551</v>
      </c>
      <c r="M668" s="222" t="s">
        <v>614</v>
      </c>
    </row>
    <row r="669" spans="1:14" s="213" customFormat="1" ht="12.65" customHeight="1" x14ac:dyDescent="0.3">
      <c r="A669" s="224">
        <v>6010</v>
      </c>
      <c r="B669" s="223" t="s">
        <v>341</v>
      </c>
      <c r="C669" s="229" t="str">
        <f>C86</f>
        <v>x</v>
      </c>
      <c r="D669" s="229">
        <f>(D616/D613)*C91</f>
        <v>0</v>
      </c>
      <c r="E669" s="231" t="e">
        <f>(E624/E613)*SUM(C669:D669)</f>
        <v>#DIV/0!</v>
      </c>
      <c r="F669" s="231" t="e">
        <f>(F625/F613)*C65</f>
        <v>#DIV/0!</v>
      </c>
      <c r="G669" s="229" t="e">
        <f>(G626/G613)*C92</f>
        <v>#DIV/0!</v>
      </c>
      <c r="H669" s="231" t="e">
        <f>(H629/H613)*C61</f>
        <v>#DIV/0!</v>
      </c>
      <c r="I669" s="229" t="e">
        <f>(I630/I613)*C93</f>
        <v>#DIV/0!</v>
      </c>
      <c r="J669" s="229" t="e">
        <f>(J631/J613)*C94</f>
        <v>#DIV/0!</v>
      </c>
      <c r="K669" s="229" t="e">
        <f>(K645/K613)*C90</f>
        <v>#DIV/0!</v>
      </c>
      <c r="L669" s="229" t="e">
        <f>(L648/L613)*C95</f>
        <v>#DIV/0!</v>
      </c>
      <c r="M669" s="213" t="e">
        <f t="shared" ref="M669:M714" si="0">ROUND(SUM(D669:L669),0)</f>
        <v>#DIV/0!</v>
      </c>
      <c r="N669" s="223" t="s">
        <v>615</v>
      </c>
    </row>
    <row r="670" spans="1:14" s="213" customFormat="1" ht="12.65" customHeight="1" x14ac:dyDescent="0.3">
      <c r="A670" s="224">
        <v>6030</v>
      </c>
      <c r="B670" s="223" t="s">
        <v>342</v>
      </c>
      <c r="C670" s="229" t="str">
        <f>D86</f>
        <v>x</v>
      </c>
      <c r="D670" s="229">
        <f>(D616/D613)*D91</f>
        <v>0</v>
      </c>
      <c r="E670" s="231" t="e">
        <f>(E624/E613)*SUM(C670:D670)</f>
        <v>#DIV/0!</v>
      </c>
      <c r="F670" s="231" t="e">
        <f>(F625/F613)*D65</f>
        <v>#DIV/0!</v>
      </c>
      <c r="G670" s="229" t="e">
        <f>(G626/G613)*D92</f>
        <v>#DIV/0!</v>
      </c>
      <c r="H670" s="231" t="e">
        <f>(H629/H613)*D61</f>
        <v>#DIV/0!</v>
      </c>
      <c r="I670" s="229" t="e">
        <f>(I630/I613)*D93</f>
        <v>#DIV/0!</v>
      </c>
      <c r="J670" s="229" t="e">
        <f>(J631/J613)*D94</f>
        <v>#DIV/0!</v>
      </c>
      <c r="K670" s="229" t="e">
        <f>(K645/K613)*D90</f>
        <v>#DIV/0!</v>
      </c>
      <c r="L670" s="229" t="e">
        <f>(L648/L613)*D95</f>
        <v>#DIV/0!</v>
      </c>
      <c r="M670" s="213" t="e">
        <f t="shared" si="0"/>
        <v>#DIV/0!</v>
      </c>
      <c r="N670" s="223" t="s">
        <v>616</v>
      </c>
    </row>
    <row r="671" spans="1:14" s="213" customFormat="1" ht="12.65" customHeight="1" x14ac:dyDescent="0.3">
      <c r="A671" s="224">
        <v>6070</v>
      </c>
      <c r="B671" s="223" t="s">
        <v>617</v>
      </c>
      <c r="C671" s="229" t="str">
        <f>E86</f>
        <v>x</v>
      </c>
      <c r="D671" s="229">
        <f>(D616/D613)*E91</f>
        <v>0</v>
      </c>
      <c r="E671" s="231" t="e">
        <f>(E624/E613)*SUM(C671:D671)</f>
        <v>#DIV/0!</v>
      </c>
      <c r="F671" s="231" t="e">
        <f>(F625/F613)*E65</f>
        <v>#DIV/0!</v>
      </c>
      <c r="G671" s="229" t="e">
        <f>(G626/G613)*E92</f>
        <v>#DIV/0!</v>
      </c>
      <c r="H671" s="231" t="e">
        <f>(H629/H613)*E61</f>
        <v>#DIV/0!</v>
      </c>
      <c r="I671" s="229" t="e">
        <f>(I630/I613)*E93</f>
        <v>#DIV/0!</v>
      </c>
      <c r="J671" s="229" t="e">
        <f>(J631/J613)*E94</f>
        <v>#DIV/0!</v>
      </c>
      <c r="K671" s="229" t="e">
        <f>(K645/K613)*E90</f>
        <v>#DIV/0!</v>
      </c>
      <c r="L671" s="229" t="e">
        <f>(L648/L613)*E95</f>
        <v>#DIV/0!</v>
      </c>
      <c r="M671" s="213" t="e">
        <f t="shared" si="0"/>
        <v>#DIV/0!</v>
      </c>
      <c r="N671" s="223" t="s">
        <v>618</v>
      </c>
    </row>
    <row r="672" spans="1:14" s="213" customFormat="1" ht="12.65" customHeight="1" x14ac:dyDescent="0.3">
      <c r="A672" s="224">
        <v>6100</v>
      </c>
      <c r="B672" s="223" t="s">
        <v>619</v>
      </c>
      <c r="C672" s="229" t="str">
        <f>F86</f>
        <v>x</v>
      </c>
      <c r="D672" s="229">
        <f>(D616/D613)*F91</f>
        <v>0</v>
      </c>
      <c r="E672" s="231" t="e">
        <f>(E624/E613)*SUM(C672:D672)</f>
        <v>#DIV/0!</v>
      </c>
      <c r="F672" s="231" t="e">
        <f>(F625/F613)*F65</f>
        <v>#DIV/0!</v>
      </c>
      <c r="G672" s="229" t="e">
        <f>(G626/G613)*F92</f>
        <v>#DIV/0!</v>
      </c>
      <c r="H672" s="231" t="e">
        <f>(H629/H613)*F61</f>
        <v>#DIV/0!</v>
      </c>
      <c r="I672" s="229" t="e">
        <f>(I630/I613)*F93</f>
        <v>#DIV/0!</v>
      </c>
      <c r="J672" s="229" t="e">
        <f>(J631/J613)*F94</f>
        <v>#DIV/0!</v>
      </c>
      <c r="K672" s="229" t="e">
        <f>(K645/K613)*F90</f>
        <v>#DIV/0!</v>
      </c>
      <c r="L672" s="229" t="e">
        <f>(L648/L613)*F95</f>
        <v>#DIV/0!</v>
      </c>
      <c r="M672" s="213" t="e">
        <f t="shared" si="0"/>
        <v>#DIV/0!</v>
      </c>
      <c r="N672" s="223" t="s">
        <v>620</v>
      </c>
    </row>
    <row r="673" spans="1:14" s="213" customFormat="1" ht="12.65" customHeight="1" x14ac:dyDescent="0.3">
      <c r="A673" s="224">
        <v>6120</v>
      </c>
      <c r="B673" s="223" t="s">
        <v>621</v>
      </c>
      <c r="C673" s="229" t="str">
        <f>G86</f>
        <v>x</v>
      </c>
      <c r="D673" s="229">
        <f>(D616/D613)*G91</f>
        <v>0</v>
      </c>
      <c r="E673" s="231" t="e">
        <f>(E624/E613)*SUM(C673:D673)</f>
        <v>#DIV/0!</v>
      </c>
      <c r="F673" s="231" t="e">
        <f>(F625/F613)*G65</f>
        <v>#DIV/0!</v>
      </c>
      <c r="G673" s="229" t="e">
        <f>(G626/G613)*G92</f>
        <v>#DIV/0!</v>
      </c>
      <c r="H673" s="231" t="e">
        <f>(H629/H613)*G61</f>
        <v>#DIV/0!</v>
      </c>
      <c r="I673" s="229" t="e">
        <f>(I630/I613)*G93</f>
        <v>#DIV/0!</v>
      </c>
      <c r="J673" s="229" t="e">
        <f>(J631/J613)*G94</f>
        <v>#DIV/0!</v>
      </c>
      <c r="K673" s="229" t="e">
        <f>(K645/K613)*G90</f>
        <v>#DIV/0!</v>
      </c>
      <c r="L673" s="229" t="e">
        <f>(L648/L613)*G95</f>
        <v>#DIV/0!</v>
      </c>
      <c r="M673" s="213" t="e">
        <f t="shared" si="0"/>
        <v>#DIV/0!</v>
      </c>
      <c r="N673" s="223" t="s">
        <v>622</v>
      </c>
    </row>
    <row r="674" spans="1:14" s="213" customFormat="1" ht="12.65" customHeight="1" x14ac:dyDescent="0.3">
      <c r="A674" s="224">
        <v>6140</v>
      </c>
      <c r="B674" s="223" t="s">
        <v>623</v>
      </c>
      <c r="C674" s="229" t="str">
        <f>H86</f>
        <v>x</v>
      </c>
      <c r="D674" s="229">
        <f>(D616/D613)*H91</f>
        <v>0</v>
      </c>
      <c r="E674" s="231" t="e">
        <f>(E624/E613)*SUM(C674:D674)</f>
        <v>#DIV/0!</v>
      </c>
      <c r="F674" s="231" t="e">
        <f>(F625/F613)*H65</f>
        <v>#DIV/0!</v>
      </c>
      <c r="G674" s="229" t="e">
        <f>(G626/G613)*H92</f>
        <v>#DIV/0!</v>
      </c>
      <c r="H674" s="231" t="e">
        <f>(H629/H613)*H61</f>
        <v>#DIV/0!</v>
      </c>
      <c r="I674" s="229" t="e">
        <f>(I630/I613)*H93</f>
        <v>#DIV/0!</v>
      </c>
      <c r="J674" s="229" t="e">
        <f>(J631/J613)*H94</f>
        <v>#DIV/0!</v>
      </c>
      <c r="K674" s="229" t="e">
        <f>(K645/K613)*H90</f>
        <v>#DIV/0!</v>
      </c>
      <c r="L674" s="229" t="e">
        <f>(L648/L613)*H95</f>
        <v>#DIV/0!</v>
      </c>
      <c r="M674" s="213" t="e">
        <f t="shared" si="0"/>
        <v>#DIV/0!</v>
      </c>
      <c r="N674" s="223" t="s">
        <v>624</v>
      </c>
    </row>
    <row r="675" spans="1:14" s="213" customFormat="1" ht="12.65" customHeight="1" x14ac:dyDescent="0.3">
      <c r="A675" s="224">
        <v>6150</v>
      </c>
      <c r="B675" s="223" t="s">
        <v>625</v>
      </c>
      <c r="C675" s="229" t="str">
        <f>I86</f>
        <v>x</v>
      </c>
      <c r="D675" s="229">
        <f>(D616/D613)*I91</f>
        <v>0</v>
      </c>
      <c r="E675" s="231" t="e">
        <f>(E624/E613)*SUM(C675:D675)</f>
        <v>#DIV/0!</v>
      </c>
      <c r="F675" s="231" t="e">
        <f>(F625/F613)*I65</f>
        <v>#DIV/0!</v>
      </c>
      <c r="G675" s="229" t="e">
        <f>(G626/G613)*I92</f>
        <v>#DIV/0!</v>
      </c>
      <c r="H675" s="231" t="e">
        <f>(H629/H613)*I61</f>
        <v>#DIV/0!</v>
      </c>
      <c r="I675" s="229" t="e">
        <f>(I630/I613)*I93</f>
        <v>#DIV/0!</v>
      </c>
      <c r="J675" s="229" t="e">
        <f>(J631/J613)*I94</f>
        <v>#DIV/0!</v>
      </c>
      <c r="K675" s="229" t="e">
        <f>(K645/K613)*I90</f>
        <v>#DIV/0!</v>
      </c>
      <c r="L675" s="229" t="e">
        <f>(L648/L613)*I95</f>
        <v>#DIV/0!</v>
      </c>
      <c r="M675" s="213" t="e">
        <f t="shared" si="0"/>
        <v>#DIV/0!</v>
      </c>
      <c r="N675" s="223" t="s">
        <v>626</v>
      </c>
    </row>
    <row r="676" spans="1:14" s="213" customFormat="1" ht="12.65" customHeight="1" x14ac:dyDescent="0.3">
      <c r="A676" s="224">
        <v>6170</v>
      </c>
      <c r="B676" s="223" t="s">
        <v>125</v>
      </c>
      <c r="C676" s="229" t="str">
        <f>J86</f>
        <v>x</v>
      </c>
      <c r="D676" s="229">
        <f>(D616/D613)*J91</f>
        <v>0</v>
      </c>
      <c r="E676" s="231" t="e">
        <f>(E624/E613)*SUM(C676:D676)</f>
        <v>#DIV/0!</v>
      </c>
      <c r="F676" s="231" t="e">
        <f>(F625/F613)*J65</f>
        <v>#DIV/0!</v>
      </c>
      <c r="G676" s="229" t="e">
        <f>(G626/G613)*J92</f>
        <v>#DIV/0!</v>
      </c>
      <c r="H676" s="231" t="e">
        <f>(H629/H613)*J61</f>
        <v>#DIV/0!</v>
      </c>
      <c r="I676" s="229" t="e">
        <f>(I630/I613)*J93</f>
        <v>#DIV/0!</v>
      </c>
      <c r="J676" s="229" t="e">
        <f>(J631/J613)*J94</f>
        <v>#DIV/0!</v>
      </c>
      <c r="K676" s="229" t="e">
        <f>(K645/K613)*J90</f>
        <v>#DIV/0!</v>
      </c>
      <c r="L676" s="229" t="e">
        <f>(L648/L613)*J95</f>
        <v>#DIV/0!</v>
      </c>
      <c r="M676" s="213" t="e">
        <f t="shared" si="0"/>
        <v>#DIV/0!</v>
      </c>
      <c r="N676" s="223" t="s">
        <v>627</v>
      </c>
    </row>
    <row r="677" spans="1:14" s="213" customFormat="1" ht="12.65" customHeight="1" x14ac:dyDescent="0.3">
      <c r="A677" s="224">
        <v>6200</v>
      </c>
      <c r="B677" s="223" t="s">
        <v>347</v>
      </c>
      <c r="C677" s="229" t="str">
        <f>K86</f>
        <v>x</v>
      </c>
      <c r="D677" s="229">
        <f>(D616/D613)*K91</f>
        <v>0</v>
      </c>
      <c r="E677" s="231" t="e">
        <f>(E624/E613)*SUM(C677:D677)</f>
        <v>#DIV/0!</v>
      </c>
      <c r="F677" s="231" t="e">
        <f>(F625/F613)*K65</f>
        <v>#DIV/0!</v>
      </c>
      <c r="G677" s="229" t="e">
        <f>(G626/G613)*K92</f>
        <v>#DIV/0!</v>
      </c>
      <c r="H677" s="231" t="e">
        <f>(H629/H613)*K61</f>
        <v>#DIV/0!</v>
      </c>
      <c r="I677" s="229" t="e">
        <f>(I630/I613)*K93</f>
        <v>#DIV/0!</v>
      </c>
      <c r="J677" s="229" t="e">
        <f>(J631/J613)*K94</f>
        <v>#DIV/0!</v>
      </c>
      <c r="K677" s="229" t="e">
        <f>(K645/K613)*K90</f>
        <v>#DIV/0!</v>
      </c>
      <c r="L677" s="229" t="e">
        <f>(L648/L613)*K95</f>
        <v>#DIV/0!</v>
      </c>
      <c r="M677" s="213" t="e">
        <f t="shared" si="0"/>
        <v>#DIV/0!</v>
      </c>
      <c r="N677" s="223" t="s">
        <v>628</v>
      </c>
    </row>
    <row r="678" spans="1:14" s="213" customFormat="1" ht="12.65" customHeight="1" x14ac:dyDescent="0.3">
      <c r="A678" s="224">
        <v>6210</v>
      </c>
      <c r="B678" s="223" t="s">
        <v>348</v>
      </c>
      <c r="C678" s="229" t="str">
        <f>L86</f>
        <v>x</v>
      </c>
      <c r="D678" s="229">
        <f>(D616/D613)*L91</f>
        <v>0</v>
      </c>
      <c r="E678" s="231" t="e">
        <f>(E624/E613)*SUM(C678:D678)</f>
        <v>#DIV/0!</v>
      </c>
      <c r="F678" s="231" t="e">
        <f>(F625/F613)*L65</f>
        <v>#DIV/0!</v>
      </c>
      <c r="G678" s="229" t="e">
        <f>(G626/G613)*L92</f>
        <v>#DIV/0!</v>
      </c>
      <c r="H678" s="231" t="e">
        <f>(H629/H613)*L61</f>
        <v>#DIV/0!</v>
      </c>
      <c r="I678" s="229" t="e">
        <f>(I630/I613)*L93</f>
        <v>#DIV/0!</v>
      </c>
      <c r="J678" s="229" t="e">
        <f>(J631/J613)*L94</f>
        <v>#DIV/0!</v>
      </c>
      <c r="K678" s="229" t="e">
        <f>(K645/K613)*L90</f>
        <v>#DIV/0!</v>
      </c>
      <c r="L678" s="229" t="e">
        <f>(L648/L613)*L95</f>
        <v>#DIV/0!</v>
      </c>
      <c r="M678" s="213" t="e">
        <f t="shared" si="0"/>
        <v>#DIV/0!</v>
      </c>
      <c r="N678" s="223" t="s">
        <v>629</v>
      </c>
    </row>
    <row r="679" spans="1:14" s="213" customFormat="1" ht="12.65" customHeight="1" x14ac:dyDescent="0.3">
      <c r="A679" s="224">
        <v>6330</v>
      </c>
      <c r="B679" s="223" t="s">
        <v>630</v>
      </c>
      <c r="C679" s="229" t="str">
        <f>M86</f>
        <v>x</v>
      </c>
      <c r="D679" s="229">
        <f>(D616/D613)*M91</f>
        <v>0</v>
      </c>
      <c r="E679" s="231" t="e">
        <f>(E624/E613)*SUM(C679:D679)</f>
        <v>#DIV/0!</v>
      </c>
      <c r="F679" s="231" t="e">
        <f>(F625/F613)*M65</f>
        <v>#DIV/0!</v>
      </c>
      <c r="G679" s="229" t="e">
        <f>(G626/G613)*M92</f>
        <v>#DIV/0!</v>
      </c>
      <c r="H679" s="231" t="e">
        <f>(H629/H613)*M61</f>
        <v>#DIV/0!</v>
      </c>
      <c r="I679" s="229" t="e">
        <f>(I630/I613)*M93</f>
        <v>#DIV/0!</v>
      </c>
      <c r="J679" s="229" t="e">
        <f>(J631/J613)*M94</f>
        <v>#DIV/0!</v>
      </c>
      <c r="K679" s="229" t="e">
        <f>(K645/K613)*M90</f>
        <v>#DIV/0!</v>
      </c>
      <c r="L679" s="229" t="e">
        <f>(L648/L613)*M95</f>
        <v>#DIV/0!</v>
      </c>
      <c r="M679" s="213" t="e">
        <f t="shared" si="0"/>
        <v>#DIV/0!</v>
      </c>
      <c r="N679" s="223" t="s">
        <v>631</v>
      </c>
    </row>
    <row r="680" spans="1:14" s="213" customFormat="1" ht="12.65" customHeight="1" x14ac:dyDescent="0.3">
      <c r="A680" s="224">
        <v>6400</v>
      </c>
      <c r="B680" s="223" t="s">
        <v>632</v>
      </c>
      <c r="C680" s="229" t="str">
        <f>N86</f>
        <v>x</v>
      </c>
      <c r="D680" s="229">
        <f>(D616/D613)*N91</f>
        <v>0</v>
      </c>
      <c r="E680" s="231" t="e">
        <f>(E624/E613)*SUM(C680:D680)</f>
        <v>#DIV/0!</v>
      </c>
      <c r="F680" s="231" t="e">
        <f>(F625/F613)*N65</f>
        <v>#DIV/0!</v>
      </c>
      <c r="G680" s="229" t="e">
        <f>(G626/G613)*N92</f>
        <v>#DIV/0!</v>
      </c>
      <c r="H680" s="231" t="e">
        <f>(H629/H613)*N61</f>
        <v>#DIV/0!</v>
      </c>
      <c r="I680" s="229" t="e">
        <f>(I630/I613)*N93</f>
        <v>#DIV/0!</v>
      </c>
      <c r="J680" s="229" t="e">
        <f>(J631/J613)*N94</f>
        <v>#DIV/0!</v>
      </c>
      <c r="K680" s="229" t="e">
        <f>(K645/K613)*N90</f>
        <v>#DIV/0!</v>
      </c>
      <c r="L680" s="229" t="e">
        <f>(L648/L613)*N95</f>
        <v>#DIV/0!</v>
      </c>
      <c r="M680" s="213" t="e">
        <f t="shared" si="0"/>
        <v>#DIV/0!</v>
      </c>
      <c r="N680" s="223" t="s">
        <v>633</v>
      </c>
    </row>
    <row r="681" spans="1:14" s="213" customFormat="1" ht="12.65" customHeight="1" x14ac:dyDescent="0.3">
      <c r="A681" s="224">
        <v>7010</v>
      </c>
      <c r="B681" s="223" t="s">
        <v>634</v>
      </c>
      <c r="C681" s="229" t="str">
        <f>O86</f>
        <v>x</v>
      </c>
      <c r="D681" s="229">
        <f>(D616/D613)*O91</f>
        <v>0</v>
      </c>
      <c r="E681" s="231" t="e">
        <f>(E624/E613)*SUM(C681:D681)</f>
        <v>#DIV/0!</v>
      </c>
      <c r="F681" s="231" t="e">
        <f>(F625/F613)*O65</f>
        <v>#DIV/0!</v>
      </c>
      <c r="G681" s="229" t="e">
        <f>(G626/G613)*O92</f>
        <v>#DIV/0!</v>
      </c>
      <c r="H681" s="231" t="e">
        <f>(H629/H613)*O61</f>
        <v>#DIV/0!</v>
      </c>
      <c r="I681" s="229" t="e">
        <f>(I630/I613)*O93</f>
        <v>#DIV/0!</v>
      </c>
      <c r="J681" s="229" t="e">
        <f>(J631/J613)*O94</f>
        <v>#DIV/0!</v>
      </c>
      <c r="K681" s="229" t="e">
        <f>(K645/K613)*O90</f>
        <v>#DIV/0!</v>
      </c>
      <c r="L681" s="229" t="e">
        <f>(L648/L613)*O95</f>
        <v>#DIV/0!</v>
      </c>
      <c r="M681" s="213" t="e">
        <f t="shared" si="0"/>
        <v>#DIV/0!</v>
      </c>
      <c r="N681" s="223" t="s">
        <v>635</v>
      </c>
    </row>
    <row r="682" spans="1:14" s="213" customFormat="1" ht="12.65" customHeight="1" x14ac:dyDescent="0.3">
      <c r="A682" s="224">
        <v>7020</v>
      </c>
      <c r="B682" s="223" t="s">
        <v>636</v>
      </c>
      <c r="C682" s="229" t="str">
        <f>P86</f>
        <v>x</v>
      </c>
      <c r="D682" s="229">
        <f>(D616/D613)*P91</f>
        <v>0</v>
      </c>
      <c r="E682" s="231" t="e">
        <f>(E624/E613)*SUM(C682:D682)</f>
        <v>#DIV/0!</v>
      </c>
      <c r="F682" s="231" t="e">
        <f>(F625/F613)*P65</f>
        <v>#DIV/0!</v>
      </c>
      <c r="G682" s="229" t="e">
        <f>(G626/G613)*P92</f>
        <v>#DIV/0!</v>
      </c>
      <c r="H682" s="231" t="e">
        <f>(H629/H613)*P61</f>
        <v>#DIV/0!</v>
      </c>
      <c r="I682" s="229" t="e">
        <f>(I630/I613)*P93</f>
        <v>#DIV/0!</v>
      </c>
      <c r="J682" s="229" t="e">
        <f>(J631/J613)*P94</f>
        <v>#DIV/0!</v>
      </c>
      <c r="K682" s="229" t="e">
        <f>(K645/K613)*P90</f>
        <v>#DIV/0!</v>
      </c>
      <c r="L682" s="229" t="e">
        <f>(L648/L613)*P95</f>
        <v>#DIV/0!</v>
      </c>
      <c r="M682" s="213" t="e">
        <f t="shared" si="0"/>
        <v>#DIV/0!</v>
      </c>
      <c r="N682" s="223" t="s">
        <v>637</v>
      </c>
    </row>
    <row r="683" spans="1:14" s="213" customFormat="1" ht="12.65" customHeight="1" x14ac:dyDescent="0.3">
      <c r="A683" s="224">
        <v>7030</v>
      </c>
      <c r="B683" s="223" t="s">
        <v>638</v>
      </c>
      <c r="C683" s="229" t="str">
        <f>Q86</f>
        <v>x</v>
      </c>
      <c r="D683" s="229">
        <f>(D616/D613)*Q91</f>
        <v>0</v>
      </c>
      <c r="E683" s="231" t="e">
        <f>(E624/E613)*SUM(C683:D683)</f>
        <v>#DIV/0!</v>
      </c>
      <c r="F683" s="231" t="e">
        <f>(F625/F613)*Q65</f>
        <v>#DIV/0!</v>
      </c>
      <c r="G683" s="229" t="e">
        <f>(G626/G613)*Q92</f>
        <v>#DIV/0!</v>
      </c>
      <c r="H683" s="231" t="e">
        <f>(H629/H613)*Q61</f>
        <v>#DIV/0!</v>
      </c>
      <c r="I683" s="229" t="e">
        <f>(I630/I613)*Q93</f>
        <v>#DIV/0!</v>
      </c>
      <c r="J683" s="229" t="e">
        <f>(J631/J613)*Q94</f>
        <v>#DIV/0!</v>
      </c>
      <c r="K683" s="229" t="e">
        <f>(K645/K613)*Q90</f>
        <v>#DIV/0!</v>
      </c>
      <c r="L683" s="229" t="e">
        <f>(L648/L613)*Q95</f>
        <v>#DIV/0!</v>
      </c>
      <c r="M683" s="213" t="e">
        <f t="shared" si="0"/>
        <v>#DIV/0!</v>
      </c>
      <c r="N683" s="223" t="s">
        <v>639</v>
      </c>
    </row>
    <row r="684" spans="1:14" s="213" customFormat="1" ht="12.65" customHeight="1" x14ac:dyDescent="0.3">
      <c r="A684" s="224">
        <v>7040</v>
      </c>
      <c r="B684" s="223" t="s">
        <v>133</v>
      </c>
      <c r="C684" s="229" t="str">
        <f>R86</f>
        <v>x</v>
      </c>
      <c r="D684" s="229">
        <f>(D616/D613)*R91</f>
        <v>0</v>
      </c>
      <c r="E684" s="231" t="e">
        <f>(E624/E613)*SUM(C684:D684)</f>
        <v>#DIV/0!</v>
      </c>
      <c r="F684" s="231" t="e">
        <f>(F625/F613)*R65</f>
        <v>#DIV/0!</v>
      </c>
      <c r="G684" s="229" t="e">
        <f>(G626/G613)*R92</f>
        <v>#DIV/0!</v>
      </c>
      <c r="H684" s="231" t="e">
        <f>(H629/H613)*R61</f>
        <v>#DIV/0!</v>
      </c>
      <c r="I684" s="229" t="e">
        <f>(I630/I613)*R93</f>
        <v>#DIV/0!</v>
      </c>
      <c r="J684" s="229" t="e">
        <f>(J631/J613)*R94</f>
        <v>#DIV/0!</v>
      </c>
      <c r="K684" s="229" t="e">
        <f>(K645/K613)*R90</f>
        <v>#DIV/0!</v>
      </c>
      <c r="L684" s="229" t="e">
        <f>(L648/L613)*R95</f>
        <v>#DIV/0!</v>
      </c>
      <c r="M684" s="213" t="e">
        <f t="shared" si="0"/>
        <v>#DIV/0!</v>
      </c>
      <c r="N684" s="223" t="s">
        <v>640</v>
      </c>
    </row>
    <row r="685" spans="1:14" s="213" customFormat="1" ht="12.65" customHeight="1" x14ac:dyDescent="0.3">
      <c r="A685" s="224">
        <v>7050</v>
      </c>
      <c r="B685" s="223" t="s">
        <v>641</v>
      </c>
      <c r="C685" s="229" t="str">
        <f>S86</f>
        <v>x</v>
      </c>
      <c r="D685" s="229">
        <f>(D616/D613)*S91</f>
        <v>0</v>
      </c>
      <c r="E685" s="231" t="e">
        <f>(E624/E613)*SUM(C685:D685)</f>
        <v>#DIV/0!</v>
      </c>
      <c r="F685" s="231" t="e">
        <f>(F625/F613)*S65</f>
        <v>#DIV/0!</v>
      </c>
      <c r="G685" s="229" t="e">
        <f>(G626/G613)*S92</f>
        <v>#DIV/0!</v>
      </c>
      <c r="H685" s="231" t="e">
        <f>(H629/H613)*S61</f>
        <v>#DIV/0!</v>
      </c>
      <c r="I685" s="229" t="e">
        <f>(I630/I613)*S93</f>
        <v>#DIV/0!</v>
      </c>
      <c r="J685" s="229" t="e">
        <f>(J631/J613)*S94</f>
        <v>#DIV/0!</v>
      </c>
      <c r="K685" s="229" t="e">
        <f>(K645/K613)*S90</f>
        <v>#DIV/0!</v>
      </c>
      <c r="L685" s="229" t="e">
        <f>(L648/L613)*S95</f>
        <v>#DIV/0!</v>
      </c>
      <c r="M685" s="213" t="e">
        <f t="shared" si="0"/>
        <v>#DIV/0!</v>
      </c>
      <c r="N685" s="223" t="s">
        <v>642</v>
      </c>
    </row>
    <row r="686" spans="1:14" s="213" customFormat="1" ht="12.65" customHeight="1" x14ac:dyDescent="0.3">
      <c r="A686" s="224">
        <v>7060</v>
      </c>
      <c r="B686" s="223" t="s">
        <v>643</v>
      </c>
      <c r="C686" s="229" t="str">
        <f>T86</f>
        <v>x</v>
      </c>
      <c r="D686" s="229">
        <f>(D616/D613)*T91</f>
        <v>0</v>
      </c>
      <c r="E686" s="231" t="e">
        <f>(E624/E613)*SUM(C686:D686)</f>
        <v>#DIV/0!</v>
      </c>
      <c r="F686" s="231" t="e">
        <f>(F625/F613)*T65</f>
        <v>#DIV/0!</v>
      </c>
      <c r="G686" s="229" t="e">
        <f>(G626/G613)*T92</f>
        <v>#DIV/0!</v>
      </c>
      <c r="H686" s="231" t="e">
        <f>(H629/H613)*T61</f>
        <v>#DIV/0!</v>
      </c>
      <c r="I686" s="229" t="e">
        <f>(I630/I613)*T93</f>
        <v>#DIV/0!</v>
      </c>
      <c r="J686" s="229" t="e">
        <f>(J631/J613)*T94</f>
        <v>#DIV/0!</v>
      </c>
      <c r="K686" s="229" t="e">
        <f>(K645/K613)*T90</f>
        <v>#DIV/0!</v>
      </c>
      <c r="L686" s="229" t="e">
        <f>(L648/L613)*T95</f>
        <v>#DIV/0!</v>
      </c>
      <c r="M686" s="213" t="e">
        <f t="shared" si="0"/>
        <v>#DIV/0!</v>
      </c>
      <c r="N686" s="223" t="s">
        <v>644</v>
      </c>
    </row>
    <row r="687" spans="1:14" s="213" customFormat="1" ht="12.65" customHeight="1" x14ac:dyDescent="0.3">
      <c r="A687" s="224">
        <v>7070</v>
      </c>
      <c r="B687" s="223" t="s">
        <v>136</v>
      </c>
      <c r="C687" s="229" t="str">
        <f>U86</f>
        <v>x</v>
      </c>
      <c r="D687" s="229">
        <f>(D616/D613)*U91</f>
        <v>0</v>
      </c>
      <c r="E687" s="231" t="e">
        <f>(E624/E613)*SUM(C687:D687)</f>
        <v>#DIV/0!</v>
      </c>
      <c r="F687" s="231" t="e">
        <f>(F625/F613)*U65</f>
        <v>#DIV/0!</v>
      </c>
      <c r="G687" s="229" t="e">
        <f>(G626/G613)*U92</f>
        <v>#DIV/0!</v>
      </c>
      <c r="H687" s="231" t="e">
        <f>(H629/H613)*U61</f>
        <v>#DIV/0!</v>
      </c>
      <c r="I687" s="229" t="e">
        <f>(I630/I613)*U93</f>
        <v>#DIV/0!</v>
      </c>
      <c r="J687" s="229" t="e">
        <f>(J631/J613)*U94</f>
        <v>#DIV/0!</v>
      </c>
      <c r="K687" s="229" t="e">
        <f>(K645/K613)*U90</f>
        <v>#DIV/0!</v>
      </c>
      <c r="L687" s="229" t="e">
        <f>(L648/L613)*U95</f>
        <v>#DIV/0!</v>
      </c>
      <c r="M687" s="213" t="e">
        <f t="shared" si="0"/>
        <v>#DIV/0!</v>
      </c>
      <c r="N687" s="223" t="s">
        <v>645</v>
      </c>
    </row>
    <row r="688" spans="1:14" s="213" customFormat="1" ht="12.65" customHeight="1" x14ac:dyDescent="0.3">
      <c r="A688" s="224">
        <v>7110</v>
      </c>
      <c r="B688" s="223" t="s">
        <v>646</v>
      </c>
      <c r="C688" s="229" t="str">
        <f>V86</f>
        <v>x</v>
      </c>
      <c r="D688" s="229">
        <f>(D616/D613)*V91</f>
        <v>0</v>
      </c>
      <c r="E688" s="231" t="e">
        <f>(E624/E613)*SUM(C688:D688)</f>
        <v>#DIV/0!</v>
      </c>
      <c r="F688" s="231" t="e">
        <f>(F625/F613)*V65</f>
        <v>#DIV/0!</v>
      </c>
      <c r="G688" s="229" t="e">
        <f>(G626/G613)*V92</f>
        <v>#DIV/0!</v>
      </c>
      <c r="H688" s="231" t="e">
        <f>(H629/H613)*V61</f>
        <v>#DIV/0!</v>
      </c>
      <c r="I688" s="229" t="e">
        <f>(I630/I613)*V93</f>
        <v>#DIV/0!</v>
      </c>
      <c r="J688" s="229" t="e">
        <f>(J631/J613)*V94</f>
        <v>#DIV/0!</v>
      </c>
      <c r="K688" s="229" t="e">
        <f>(K645/K613)*V90</f>
        <v>#DIV/0!</v>
      </c>
      <c r="L688" s="229" t="e">
        <f>(L648/L613)*V95</f>
        <v>#DIV/0!</v>
      </c>
      <c r="M688" s="213" t="e">
        <f t="shared" si="0"/>
        <v>#DIV/0!</v>
      </c>
      <c r="N688" s="223" t="s">
        <v>647</v>
      </c>
    </row>
    <row r="689" spans="1:14" s="213" customFormat="1" ht="12.65" customHeight="1" x14ac:dyDescent="0.3">
      <c r="A689" s="224">
        <v>7120</v>
      </c>
      <c r="B689" s="223" t="s">
        <v>648</v>
      </c>
      <c r="C689" s="229" t="str">
        <f>W86</f>
        <v>x</v>
      </c>
      <c r="D689" s="229">
        <f>(D616/D613)*W91</f>
        <v>0</v>
      </c>
      <c r="E689" s="231" t="e">
        <f>(E624/E613)*SUM(C689:D689)</f>
        <v>#DIV/0!</v>
      </c>
      <c r="F689" s="231" t="e">
        <f>(F625/F613)*W65</f>
        <v>#DIV/0!</v>
      </c>
      <c r="G689" s="229" t="e">
        <f>(G626/G613)*W92</f>
        <v>#DIV/0!</v>
      </c>
      <c r="H689" s="231" t="e">
        <f>(H629/H613)*W61</f>
        <v>#DIV/0!</v>
      </c>
      <c r="I689" s="229" t="e">
        <f>(I630/I613)*W93</f>
        <v>#DIV/0!</v>
      </c>
      <c r="J689" s="229" t="e">
        <f>(J631/J613)*W94</f>
        <v>#DIV/0!</v>
      </c>
      <c r="K689" s="229" t="e">
        <f>(K645/K613)*W90</f>
        <v>#DIV/0!</v>
      </c>
      <c r="L689" s="229" t="e">
        <f>(L648/L613)*W95</f>
        <v>#DIV/0!</v>
      </c>
      <c r="M689" s="213" t="e">
        <f t="shared" si="0"/>
        <v>#DIV/0!</v>
      </c>
      <c r="N689" s="223" t="s">
        <v>649</v>
      </c>
    </row>
    <row r="690" spans="1:14" s="213" customFormat="1" ht="12.65" customHeight="1" x14ac:dyDescent="0.3">
      <c r="A690" s="224">
        <v>7130</v>
      </c>
      <c r="B690" s="223" t="s">
        <v>650</v>
      </c>
      <c r="C690" s="229" t="str">
        <f>X86</f>
        <v>x</v>
      </c>
      <c r="D690" s="229">
        <f>(D616/D613)*X91</f>
        <v>0</v>
      </c>
      <c r="E690" s="231" t="e">
        <f>(E624/E613)*SUM(C690:D690)</f>
        <v>#DIV/0!</v>
      </c>
      <c r="F690" s="231" t="e">
        <f>(F625/F613)*X65</f>
        <v>#DIV/0!</v>
      </c>
      <c r="G690" s="229" t="e">
        <f>(G626/G613)*X92</f>
        <v>#DIV/0!</v>
      </c>
      <c r="H690" s="231" t="e">
        <f>(H629/H613)*X61</f>
        <v>#DIV/0!</v>
      </c>
      <c r="I690" s="229" t="e">
        <f>(I630/I613)*X93</f>
        <v>#DIV/0!</v>
      </c>
      <c r="J690" s="229" t="e">
        <f>(J631/J613)*X94</f>
        <v>#DIV/0!</v>
      </c>
      <c r="K690" s="229" t="e">
        <f>(K645/K613)*X90</f>
        <v>#DIV/0!</v>
      </c>
      <c r="L690" s="229" t="e">
        <f>(L648/L613)*X95</f>
        <v>#DIV/0!</v>
      </c>
      <c r="M690" s="213" t="e">
        <f t="shared" si="0"/>
        <v>#DIV/0!</v>
      </c>
      <c r="N690" s="223" t="s">
        <v>651</v>
      </c>
    </row>
    <row r="691" spans="1:14" s="213" customFormat="1" ht="12.65" customHeight="1" x14ac:dyDescent="0.3">
      <c r="A691" s="224">
        <v>7140</v>
      </c>
      <c r="B691" s="223" t="s">
        <v>652</v>
      </c>
      <c r="C691" s="229" t="str">
        <f>Y86</f>
        <v>x</v>
      </c>
      <c r="D691" s="229">
        <f>(D616/D613)*Y91</f>
        <v>0</v>
      </c>
      <c r="E691" s="231" t="e">
        <f>(E624/E613)*SUM(C691:D691)</f>
        <v>#DIV/0!</v>
      </c>
      <c r="F691" s="231" t="e">
        <f>(F625/F613)*Y65</f>
        <v>#DIV/0!</v>
      </c>
      <c r="G691" s="229" t="e">
        <f>(G626/G613)*Y92</f>
        <v>#DIV/0!</v>
      </c>
      <c r="H691" s="231" t="e">
        <f>(H629/H613)*Y61</f>
        <v>#DIV/0!</v>
      </c>
      <c r="I691" s="229" t="e">
        <f>(I630/I613)*Y93</f>
        <v>#DIV/0!</v>
      </c>
      <c r="J691" s="229" t="e">
        <f>(J631/J613)*Y94</f>
        <v>#DIV/0!</v>
      </c>
      <c r="K691" s="229" t="e">
        <f>(K645/K613)*Y90</f>
        <v>#DIV/0!</v>
      </c>
      <c r="L691" s="229" t="e">
        <f>(L648/L613)*Y95</f>
        <v>#DIV/0!</v>
      </c>
      <c r="M691" s="213" t="e">
        <f t="shared" si="0"/>
        <v>#DIV/0!</v>
      </c>
      <c r="N691" s="223" t="s">
        <v>653</v>
      </c>
    </row>
    <row r="692" spans="1:14" s="213" customFormat="1" ht="12.65" customHeight="1" x14ac:dyDescent="0.3">
      <c r="A692" s="224">
        <v>7150</v>
      </c>
      <c r="B692" s="223" t="s">
        <v>654</v>
      </c>
      <c r="C692" s="229" t="str">
        <f>Z86</f>
        <v>x</v>
      </c>
      <c r="D692" s="229">
        <f>(D616/D613)*Z91</f>
        <v>0</v>
      </c>
      <c r="E692" s="231" t="e">
        <f>(E624/E613)*SUM(C692:D692)</f>
        <v>#DIV/0!</v>
      </c>
      <c r="F692" s="231" t="e">
        <f>(F625/F613)*Z65</f>
        <v>#DIV/0!</v>
      </c>
      <c r="G692" s="229" t="e">
        <f>(G626/G613)*Z92</f>
        <v>#DIV/0!</v>
      </c>
      <c r="H692" s="231" t="e">
        <f>(H629/H613)*Z61</f>
        <v>#DIV/0!</v>
      </c>
      <c r="I692" s="229" t="e">
        <f>(I630/I613)*Z93</f>
        <v>#DIV/0!</v>
      </c>
      <c r="J692" s="229" t="e">
        <f>(J631/J613)*Z94</f>
        <v>#DIV/0!</v>
      </c>
      <c r="K692" s="229" t="e">
        <f>(K645/K613)*Z90</f>
        <v>#DIV/0!</v>
      </c>
      <c r="L692" s="229" t="e">
        <f>(L648/L613)*Z95</f>
        <v>#DIV/0!</v>
      </c>
      <c r="M692" s="213" t="e">
        <f t="shared" si="0"/>
        <v>#DIV/0!</v>
      </c>
      <c r="N692" s="223" t="s">
        <v>655</v>
      </c>
    </row>
    <row r="693" spans="1:14" s="213" customFormat="1" ht="12.65" customHeight="1" x14ac:dyDescent="0.3">
      <c r="A693" s="224">
        <v>7160</v>
      </c>
      <c r="B693" s="223" t="s">
        <v>656</v>
      </c>
      <c r="C693" s="229" t="str">
        <f>AA86</f>
        <v>x</v>
      </c>
      <c r="D693" s="229">
        <f>(D616/D613)*AA91</f>
        <v>0</v>
      </c>
      <c r="E693" s="231" t="e">
        <f>(E624/E613)*SUM(C693:D693)</f>
        <v>#DIV/0!</v>
      </c>
      <c r="F693" s="231" t="e">
        <f>(F625/F613)*AA65</f>
        <v>#DIV/0!</v>
      </c>
      <c r="G693" s="229" t="e">
        <f>(G626/G613)*AA92</f>
        <v>#DIV/0!</v>
      </c>
      <c r="H693" s="231" t="e">
        <f>(H629/H613)*AA61</f>
        <v>#DIV/0!</v>
      </c>
      <c r="I693" s="229" t="e">
        <f>(I630/I613)*AA93</f>
        <v>#DIV/0!</v>
      </c>
      <c r="J693" s="229" t="e">
        <f>(J631/J613)*AA94</f>
        <v>#DIV/0!</v>
      </c>
      <c r="K693" s="229" t="e">
        <f>(K645/K613)*AA90</f>
        <v>#DIV/0!</v>
      </c>
      <c r="L693" s="229" t="e">
        <f>(L648/L613)*AA95</f>
        <v>#DIV/0!</v>
      </c>
      <c r="M693" s="213" t="e">
        <f t="shared" si="0"/>
        <v>#DIV/0!</v>
      </c>
      <c r="N693" s="223" t="s">
        <v>657</v>
      </c>
    </row>
    <row r="694" spans="1:14" s="213" customFormat="1" ht="12.65" customHeight="1" x14ac:dyDescent="0.3">
      <c r="A694" s="224">
        <v>7170</v>
      </c>
      <c r="B694" s="223" t="s">
        <v>142</v>
      </c>
      <c r="C694" s="229" t="str">
        <f>AB86</f>
        <v>x</v>
      </c>
      <c r="D694" s="229">
        <f>(D616/D613)*AB91</f>
        <v>0</v>
      </c>
      <c r="E694" s="231" t="e">
        <f>(E624/E613)*SUM(C694:D694)</f>
        <v>#DIV/0!</v>
      </c>
      <c r="F694" s="231" t="e">
        <f>(F625/F613)*AB65</f>
        <v>#DIV/0!</v>
      </c>
      <c r="G694" s="229" t="e">
        <f>(G626/G613)*AB92</f>
        <v>#DIV/0!</v>
      </c>
      <c r="H694" s="231" t="e">
        <f>(H629/H613)*AB61</f>
        <v>#DIV/0!</v>
      </c>
      <c r="I694" s="229" t="e">
        <f>(I630/I613)*AB93</f>
        <v>#DIV/0!</v>
      </c>
      <c r="J694" s="229" t="e">
        <f>(J631/J613)*AB94</f>
        <v>#DIV/0!</v>
      </c>
      <c r="K694" s="229" t="e">
        <f>(K645/K613)*AB90</f>
        <v>#DIV/0!</v>
      </c>
      <c r="L694" s="229" t="e">
        <f>(L648/L613)*AB95</f>
        <v>#DIV/0!</v>
      </c>
      <c r="M694" s="213" t="e">
        <f t="shared" si="0"/>
        <v>#DIV/0!</v>
      </c>
      <c r="N694" s="223" t="s">
        <v>658</v>
      </c>
    </row>
    <row r="695" spans="1:14" s="213" customFormat="1" ht="12.65" customHeight="1" x14ac:dyDescent="0.3">
      <c r="A695" s="224">
        <v>7180</v>
      </c>
      <c r="B695" s="223" t="s">
        <v>659</v>
      </c>
      <c r="C695" s="229" t="str">
        <f>AC86</f>
        <v>x</v>
      </c>
      <c r="D695" s="229">
        <f>(D616/D613)*AC91</f>
        <v>0</v>
      </c>
      <c r="E695" s="231" t="e">
        <f>(E624/E613)*SUM(C695:D695)</f>
        <v>#DIV/0!</v>
      </c>
      <c r="F695" s="231" t="e">
        <f>(F625/F613)*AC65</f>
        <v>#DIV/0!</v>
      </c>
      <c r="G695" s="229" t="e">
        <f>(G626/G613)*AC92</f>
        <v>#DIV/0!</v>
      </c>
      <c r="H695" s="231" t="e">
        <f>(H629/H613)*AC61</f>
        <v>#DIV/0!</v>
      </c>
      <c r="I695" s="229" t="e">
        <f>(I630/I613)*AC93</f>
        <v>#DIV/0!</v>
      </c>
      <c r="J695" s="229" t="e">
        <f>(J631/J613)*AC94</f>
        <v>#DIV/0!</v>
      </c>
      <c r="K695" s="229" t="e">
        <f>(K645/K613)*AC90</f>
        <v>#DIV/0!</v>
      </c>
      <c r="L695" s="229" t="e">
        <f>(L648/L613)*AC95</f>
        <v>#DIV/0!</v>
      </c>
      <c r="M695" s="213" t="e">
        <f t="shared" si="0"/>
        <v>#DIV/0!</v>
      </c>
      <c r="N695" s="223" t="s">
        <v>660</v>
      </c>
    </row>
    <row r="696" spans="1:14" s="213" customFormat="1" ht="12.65" customHeight="1" x14ac:dyDescent="0.3">
      <c r="A696" s="224">
        <v>7190</v>
      </c>
      <c r="B696" s="223" t="s">
        <v>144</v>
      </c>
      <c r="C696" s="229" t="str">
        <f>AD86</f>
        <v>x</v>
      </c>
      <c r="D696" s="229">
        <f>(D616/D613)*AD91</f>
        <v>0</v>
      </c>
      <c r="E696" s="231" t="e">
        <f>(E624/E613)*SUM(C696:D696)</f>
        <v>#DIV/0!</v>
      </c>
      <c r="F696" s="231" t="e">
        <f>(F625/F613)*AD65</f>
        <v>#DIV/0!</v>
      </c>
      <c r="G696" s="229" t="e">
        <f>(G626/G613)*AD92</f>
        <v>#DIV/0!</v>
      </c>
      <c r="H696" s="231" t="e">
        <f>(H629/H613)*AD61</f>
        <v>#DIV/0!</v>
      </c>
      <c r="I696" s="229" t="e">
        <f>(I630/I613)*AD93</f>
        <v>#DIV/0!</v>
      </c>
      <c r="J696" s="229" t="e">
        <f>(J631/J613)*AD94</f>
        <v>#DIV/0!</v>
      </c>
      <c r="K696" s="229" t="e">
        <f>(K645/K613)*AD90</f>
        <v>#DIV/0!</v>
      </c>
      <c r="L696" s="229" t="e">
        <f>(L648/L613)*AD95</f>
        <v>#DIV/0!</v>
      </c>
      <c r="M696" s="213" t="e">
        <f t="shared" si="0"/>
        <v>#DIV/0!</v>
      </c>
      <c r="N696" s="223" t="s">
        <v>661</v>
      </c>
    </row>
    <row r="697" spans="1:14" s="213" customFormat="1" ht="12.65" customHeight="1" x14ac:dyDescent="0.3">
      <c r="A697" s="224">
        <v>7200</v>
      </c>
      <c r="B697" s="223" t="s">
        <v>662</v>
      </c>
      <c r="C697" s="229" t="str">
        <f>AE86</f>
        <v>x</v>
      </c>
      <c r="D697" s="229">
        <f>(D616/D613)*AE91</f>
        <v>0</v>
      </c>
      <c r="E697" s="231" t="e">
        <f>(E624/E613)*SUM(C697:D697)</f>
        <v>#DIV/0!</v>
      </c>
      <c r="F697" s="231" t="e">
        <f>(F625/F613)*AE65</f>
        <v>#DIV/0!</v>
      </c>
      <c r="G697" s="229" t="e">
        <f>(G626/G613)*AE92</f>
        <v>#DIV/0!</v>
      </c>
      <c r="H697" s="231" t="e">
        <f>(H629/H613)*AE61</f>
        <v>#DIV/0!</v>
      </c>
      <c r="I697" s="229" t="e">
        <f>(I630/I613)*AE93</f>
        <v>#DIV/0!</v>
      </c>
      <c r="J697" s="229" t="e">
        <f>(J631/J613)*AE94</f>
        <v>#DIV/0!</v>
      </c>
      <c r="K697" s="229" t="e">
        <f>(K645/K613)*AE90</f>
        <v>#DIV/0!</v>
      </c>
      <c r="L697" s="229" t="e">
        <f>(L648/L613)*AE95</f>
        <v>#DIV/0!</v>
      </c>
      <c r="M697" s="213" t="e">
        <f t="shared" si="0"/>
        <v>#DIV/0!</v>
      </c>
      <c r="N697" s="223" t="s">
        <v>663</v>
      </c>
    </row>
    <row r="698" spans="1:14" s="213" customFormat="1" ht="12.65" customHeight="1" x14ac:dyDescent="0.3">
      <c r="A698" s="224">
        <v>7220</v>
      </c>
      <c r="B698" s="223" t="s">
        <v>664</v>
      </c>
      <c r="C698" s="229" t="str">
        <f>AF86</f>
        <v>x</v>
      </c>
      <c r="D698" s="229">
        <f>(D616/D613)*AF91</f>
        <v>0</v>
      </c>
      <c r="E698" s="231" t="e">
        <f>(E624/E613)*SUM(C698:D698)</f>
        <v>#DIV/0!</v>
      </c>
      <c r="F698" s="231" t="e">
        <f>(F625/F613)*AF65</f>
        <v>#DIV/0!</v>
      </c>
      <c r="G698" s="229" t="e">
        <f>(G626/G613)*AF92</f>
        <v>#DIV/0!</v>
      </c>
      <c r="H698" s="231" t="e">
        <f>(H629/H613)*AF61</f>
        <v>#DIV/0!</v>
      </c>
      <c r="I698" s="229" t="e">
        <f>(I630/I613)*AF93</f>
        <v>#DIV/0!</v>
      </c>
      <c r="J698" s="229" t="e">
        <f>(J631/J613)*AF94</f>
        <v>#DIV/0!</v>
      </c>
      <c r="K698" s="229" t="e">
        <f>(K645/K613)*AF90</f>
        <v>#DIV/0!</v>
      </c>
      <c r="L698" s="229" t="e">
        <f>(L648/L613)*AF95</f>
        <v>#DIV/0!</v>
      </c>
      <c r="M698" s="213" t="e">
        <f t="shared" si="0"/>
        <v>#DIV/0!</v>
      </c>
      <c r="N698" s="223" t="s">
        <v>665</v>
      </c>
    </row>
    <row r="699" spans="1:14" s="213" customFormat="1" ht="12.65" customHeight="1" x14ac:dyDescent="0.3">
      <c r="A699" s="224">
        <v>7230</v>
      </c>
      <c r="B699" s="223" t="s">
        <v>666</v>
      </c>
      <c r="C699" s="229" t="str">
        <f>AG86</f>
        <v>x</v>
      </c>
      <c r="D699" s="229">
        <f>(D616/D613)*AG91</f>
        <v>0</v>
      </c>
      <c r="E699" s="231" t="e">
        <f>(E624/E613)*SUM(C699:D699)</f>
        <v>#DIV/0!</v>
      </c>
      <c r="F699" s="231" t="e">
        <f>(F625/F613)*AG65</f>
        <v>#DIV/0!</v>
      </c>
      <c r="G699" s="229" t="e">
        <f>(G626/G613)*AG92</f>
        <v>#DIV/0!</v>
      </c>
      <c r="H699" s="231" t="e">
        <f>(H629/H613)*AG61</f>
        <v>#DIV/0!</v>
      </c>
      <c r="I699" s="229" t="e">
        <f>(I630/I613)*AG93</f>
        <v>#DIV/0!</v>
      </c>
      <c r="J699" s="229" t="e">
        <f>(J631/J613)*AG94</f>
        <v>#DIV/0!</v>
      </c>
      <c r="K699" s="229" t="e">
        <f>(K645/K613)*AG90</f>
        <v>#DIV/0!</v>
      </c>
      <c r="L699" s="229" t="e">
        <f>(L648/L613)*AG95</f>
        <v>#DIV/0!</v>
      </c>
      <c r="M699" s="213" t="e">
        <f t="shared" si="0"/>
        <v>#DIV/0!</v>
      </c>
      <c r="N699" s="223" t="s">
        <v>667</v>
      </c>
    </row>
    <row r="700" spans="1:14" s="213" customFormat="1" ht="12.65" customHeight="1" x14ac:dyDescent="0.3">
      <c r="A700" s="224">
        <v>7240</v>
      </c>
      <c r="B700" s="223" t="s">
        <v>146</v>
      </c>
      <c r="C700" s="229" t="str">
        <f>AH86</f>
        <v>x</v>
      </c>
      <c r="D700" s="229">
        <f>(D616/D613)*AH91</f>
        <v>0</v>
      </c>
      <c r="E700" s="231" t="e">
        <f>(E624/E613)*SUM(C700:D700)</f>
        <v>#DIV/0!</v>
      </c>
      <c r="F700" s="231" t="e">
        <f>(F625/F613)*AH65</f>
        <v>#DIV/0!</v>
      </c>
      <c r="G700" s="229" t="e">
        <f>(G626/G613)*AH92</f>
        <v>#DIV/0!</v>
      </c>
      <c r="H700" s="231" t="e">
        <f>(H629/H613)*AH61</f>
        <v>#DIV/0!</v>
      </c>
      <c r="I700" s="229" t="e">
        <f>(I630/I613)*AH93</f>
        <v>#DIV/0!</v>
      </c>
      <c r="J700" s="229" t="e">
        <f>(J631/J613)*AH94</f>
        <v>#DIV/0!</v>
      </c>
      <c r="K700" s="229" t="e">
        <f>(K645/K613)*AH90</f>
        <v>#DIV/0!</v>
      </c>
      <c r="L700" s="229" t="e">
        <f>(L648/L613)*AH95</f>
        <v>#DIV/0!</v>
      </c>
      <c r="M700" s="213" t="e">
        <f t="shared" si="0"/>
        <v>#DIV/0!</v>
      </c>
      <c r="N700" s="223" t="s">
        <v>668</v>
      </c>
    </row>
    <row r="701" spans="1:14" s="213" customFormat="1" ht="12.65" customHeight="1" x14ac:dyDescent="0.3">
      <c r="A701" s="224">
        <v>7250</v>
      </c>
      <c r="B701" s="223" t="s">
        <v>669</v>
      </c>
      <c r="C701" s="229" t="str">
        <f>AI86</f>
        <v>x</v>
      </c>
      <c r="D701" s="229">
        <f>(D616/D613)*AI91</f>
        <v>0</v>
      </c>
      <c r="E701" s="231" t="e">
        <f>(E624/E613)*SUM(C701:D701)</f>
        <v>#DIV/0!</v>
      </c>
      <c r="F701" s="231" t="e">
        <f>(F625/F613)*AI65</f>
        <v>#DIV/0!</v>
      </c>
      <c r="G701" s="229" t="e">
        <f>(G626/G613)*AI92</f>
        <v>#DIV/0!</v>
      </c>
      <c r="H701" s="231" t="e">
        <f>(H629/H613)*AI61</f>
        <v>#DIV/0!</v>
      </c>
      <c r="I701" s="229" t="e">
        <f>(I630/I613)*AI93</f>
        <v>#DIV/0!</v>
      </c>
      <c r="J701" s="229" t="e">
        <f>(J631/J613)*AI94</f>
        <v>#DIV/0!</v>
      </c>
      <c r="K701" s="229" t="e">
        <f>(K645/K613)*AI90</f>
        <v>#DIV/0!</v>
      </c>
      <c r="L701" s="229" t="e">
        <f>(L648/L613)*AI95</f>
        <v>#DIV/0!</v>
      </c>
      <c r="M701" s="213" t="e">
        <f t="shared" si="0"/>
        <v>#DIV/0!</v>
      </c>
      <c r="N701" s="223" t="s">
        <v>670</v>
      </c>
    </row>
    <row r="702" spans="1:14" s="213" customFormat="1" ht="12.65" customHeight="1" x14ac:dyDescent="0.3">
      <c r="A702" s="224">
        <v>7260</v>
      </c>
      <c r="B702" s="223" t="s">
        <v>148</v>
      </c>
      <c r="C702" s="229" t="str">
        <f>AJ86</f>
        <v>x</v>
      </c>
      <c r="D702" s="229">
        <f>(D616/D613)*AJ91</f>
        <v>0</v>
      </c>
      <c r="E702" s="231" t="e">
        <f>(E624/E613)*SUM(C702:D702)</f>
        <v>#DIV/0!</v>
      </c>
      <c r="F702" s="231" t="e">
        <f>(F625/F613)*AJ65</f>
        <v>#DIV/0!</v>
      </c>
      <c r="G702" s="229" t="e">
        <f>(G626/G613)*AJ92</f>
        <v>#DIV/0!</v>
      </c>
      <c r="H702" s="231" t="e">
        <f>(H629/H613)*AJ61</f>
        <v>#DIV/0!</v>
      </c>
      <c r="I702" s="229" t="e">
        <f>(I630/I613)*AJ93</f>
        <v>#DIV/0!</v>
      </c>
      <c r="J702" s="229" t="e">
        <f>(J631/J613)*AJ94</f>
        <v>#DIV/0!</v>
      </c>
      <c r="K702" s="229" t="e">
        <f>(K645/K613)*AJ90</f>
        <v>#DIV/0!</v>
      </c>
      <c r="L702" s="229" t="e">
        <f>(L648/L613)*AJ95</f>
        <v>#DIV/0!</v>
      </c>
      <c r="M702" s="213" t="e">
        <f t="shared" si="0"/>
        <v>#DIV/0!</v>
      </c>
      <c r="N702" s="223" t="s">
        <v>671</v>
      </c>
    </row>
    <row r="703" spans="1:14" s="213" customFormat="1" ht="12.65" customHeight="1" x14ac:dyDescent="0.3">
      <c r="A703" s="224">
        <v>7310</v>
      </c>
      <c r="B703" s="223" t="s">
        <v>672</v>
      </c>
      <c r="C703" s="229" t="str">
        <f>AK86</f>
        <v>x</v>
      </c>
      <c r="D703" s="229">
        <f>(D616/D613)*AK91</f>
        <v>0</v>
      </c>
      <c r="E703" s="231" t="e">
        <f>(E624/E613)*SUM(C703:D703)</f>
        <v>#DIV/0!</v>
      </c>
      <c r="F703" s="231" t="e">
        <f>(F625/F613)*AK65</f>
        <v>#DIV/0!</v>
      </c>
      <c r="G703" s="229" t="e">
        <f>(G626/G613)*AK92</f>
        <v>#DIV/0!</v>
      </c>
      <c r="H703" s="231" t="e">
        <f>(H629/H613)*AK61</f>
        <v>#DIV/0!</v>
      </c>
      <c r="I703" s="229" t="e">
        <f>(I630/I613)*AK93</f>
        <v>#DIV/0!</v>
      </c>
      <c r="J703" s="229" t="e">
        <f>(J631/J613)*AK94</f>
        <v>#DIV/0!</v>
      </c>
      <c r="K703" s="229" t="e">
        <f>(K645/K613)*AK90</f>
        <v>#DIV/0!</v>
      </c>
      <c r="L703" s="229" t="e">
        <f>(L648/L613)*AK95</f>
        <v>#DIV/0!</v>
      </c>
      <c r="M703" s="213" t="e">
        <f t="shared" si="0"/>
        <v>#DIV/0!</v>
      </c>
      <c r="N703" s="223" t="s">
        <v>673</v>
      </c>
    </row>
    <row r="704" spans="1:14" s="213" customFormat="1" ht="12.65" customHeight="1" x14ac:dyDescent="0.3">
      <c r="A704" s="224">
        <v>7320</v>
      </c>
      <c r="B704" s="223" t="s">
        <v>674</v>
      </c>
      <c r="C704" s="229" t="str">
        <f>AL86</f>
        <v>x</v>
      </c>
      <c r="D704" s="229">
        <f>(D616/D613)*AL91</f>
        <v>0</v>
      </c>
      <c r="E704" s="231" t="e">
        <f>(E624/E613)*SUM(C704:D704)</f>
        <v>#DIV/0!</v>
      </c>
      <c r="F704" s="231" t="e">
        <f>(F625/F613)*AL65</f>
        <v>#DIV/0!</v>
      </c>
      <c r="G704" s="229" t="e">
        <f>(G626/G613)*AL92</f>
        <v>#DIV/0!</v>
      </c>
      <c r="H704" s="231" t="e">
        <f>(H629/H613)*AL61</f>
        <v>#DIV/0!</v>
      </c>
      <c r="I704" s="229" t="e">
        <f>(I630/I613)*AL93</f>
        <v>#DIV/0!</v>
      </c>
      <c r="J704" s="229" t="e">
        <f>(J631/J613)*AL94</f>
        <v>#DIV/0!</v>
      </c>
      <c r="K704" s="229" t="e">
        <f>(K645/K613)*AL90</f>
        <v>#DIV/0!</v>
      </c>
      <c r="L704" s="229" t="e">
        <f>(L648/L613)*AL95</f>
        <v>#DIV/0!</v>
      </c>
      <c r="M704" s="213" t="e">
        <f t="shared" si="0"/>
        <v>#DIV/0!</v>
      </c>
      <c r="N704" s="223" t="s">
        <v>675</v>
      </c>
    </row>
    <row r="705" spans="1:14" s="213" customFormat="1" ht="12.65" customHeight="1" x14ac:dyDescent="0.3">
      <c r="A705" s="224">
        <v>7330</v>
      </c>
      <c r="B705" s="223" t="s">
        <v>676</v>
      </c>
      <c r="C705" s="229" t="str">
        <f>AM86</f>
        <v>x</v>
      </c>
      <c r="D705" s="229">
        <f>(D616/D613)*AM91</f>
        <v>0</v>
      </c>
      <c r="E705" s="231" t="e">
        <f>(E624/E613)*SUM(C705:D705)</f>
        <v>#DIV/0!</v>
      </c>
      <c r="F705" s="231" t="e">
        <f>(F625/F613)*AM65</f>
        <v>#DIV/0!</v>
      </c>
      <c r="G705" s="229" t="e">
        <f>(G626/G613)*AM92</f>
        <v>#DIV/0!</v>
      </c>
      <c r="H705" s="231" t="e">
        <f>(H629/H613)*AM61</f>
        <v>#DIV/0!</v>
      </c>
      <c r="I705" s="229" t="e">
        <f>(I630/I613)*AM93</f>
        <v>#DIV/0!</v>
      </c>
      <c r="J705" s="229" t="e">
        <f>(J631/J613)*AM94</f>
        <v>#DIV/0!</v>
      </c>
      <c r="K705" s="229" t="e">
        <f>(K645/K613)*AM90</f>
        <v>#DIV/0!</v>
      </c>
      <c r="L705" s="229" t="e">
        <f>(L648/L613)*AM95</f>
        <v>#DIV/0!</v>
      </c>
      <c r="M705" s="213" t="e">
        <f t="shared" si="0"/>
        <v>#DIV/0!</v>
      </c>
      <c r="N705" s="223" t="s">
        <v>677</v>
      </c>
    </row>
    <row r="706" spans="1:14" s="213" customFormat="1" ht="12.65" customHeight="1" x14ac:dyDescent="0.3">
      <c r="A706" s="224">
        <v>7340</v>
      </c>
      <c r="B706" s="223" t="s">
        <v>678</v>
      </c>
      <c r="C706" s="229" t="str">
        <f>AN86</f>
        <v>x</v>
      </c>
      <c r="D706" s="229">
        <f>(D616/D613)*AN91</f>
        <v>0</v>
      </c>
      <c r="E706" s="231" t="e">
        <f>(E624/E613)*SUM(C706:D706)</f>
        <v>#DIV/0!</v>
      </c>
      <c r="F706" s="231" t="e">
        <f>(F625/F613)*AN65</f>
        <v>#DIV/0!</v>
      </c>
      <c r="G706" s="229" t="e">
        <f>(G626/G613)*AN92</f>
        <v>#DIV/0!</v>
      </c>
      <c r="H706" s="231" t="e">
        <f>(H629/H613)*AN61</f>
        <v>#DIV/0!</v>
      </c>
      <c r="I706" s="229" t="e">
        <f>(I630/I613)*AN93</f>
        <v>#DIV/0!</v>
      </c>
      <c r="J706" s="229" t="e">
        <f>(J631/J613)*AN94</f>
        <v>#DIV/0!</v>
      </c>
      <c r="K706" s="229" t="e">
        <f>(K645/K613)*AN90</f>
        <v>#DIV/0!</v>
      </c>
      <c r="L706" s="229" t="e">
        <f>(L648/L613)*AN95</f>
        <v>#DIV/0!</v>
      </c>
      <c r="M706" s="213" t="e">
        <f t="shared" si="0"/>
        <v>#DIV/0!</v>
      </c>
      <c r="N706" s="223" t="s">
        <v>679</v>
      </c>
    </row>
    <row r="707" spans="1:14" s="213" customFormat="1" ht="12.65" customHeight="1" x14ac:dyDescent="0.3">
      <c r="A707" s="224">
        <v>7350</v>
      </c>
      <c r="B707" s="223" t="s">
        <v>680</v>
      </c>
      <c r="C707" s="229" t="str">
        <f>AO86</f>
        <v>x</v>
      </c>
      <c r="D707" s="229">
        <f>(D616/D613)*AO91</f>
        <v>0</v>
      </c>
      <c r="E707" s="231" t="e">
        <f>(E624/E613)*SUM(C707:D707)</f>
        <v>#DIV/0!</v>
      </c>
      <c r="F707" s="231" t="e">
        <f>(F625/F613)*AO65</f>
        <v>#DIV/0!</v>
      </c>
      <c r="G707" s="229" t="e">
        <f>(G626/G613)*AO92</f>
        <v>#DIV/0!</v>
      </c>
      <c r="H707" s="231" t="e">
        <f>(H629/H613)*AO61</f>
        <v>#DIV/0!</v>
      </c>
      <c r="I707" s="229" t="e">
        <f>(I630/I613)*AO93</f>
        <v>#DIV/0!</v>
      </c>
      <c r="J707" s="229" t="e">
        <f>(J631/J613)*AO94</f>
        <v>#DIV/0!</v>
      </c>
      <c r="K707" s="229" t="e">
        <f>(K645/K613)*AO90</f>
        <v>#DIV/0!</v>
      </c>
      <c r="L707" s="229" t="e">
        <f>(L648/L613)*AO95</f>
        <v>#DIV/0!</v>
      </c>
      <c r="M707" s="213" t="e">
        <f t="shared" si="0"/>
        <v>#DIV/0!</v>
      </c>
      <c r="N707" s="223" t="s">
        <v>681</v>
      </c>
    </row>
    <row r="708" spans="1:14" s="213" customFormat="1" ht="12.65" customHeight="1" x14ac:dyDescent="0.3">
      <c r="A708" s="224">
        <v>7380</v>
      </c>
      <c r="B708" s="223" t="s">
        <v>682</v>
      </c>
      <c r="C708" s="229" t="str">
        <f>AP86</f>
        <v>x</v>
      </c>
      <c r="D708" s="229">
        <f>(D616/D613)*AP91</f>
        <v>0</v>
      </c>
      <c r="E708" s="231" t="e">
        <f>(E624/E613)*SUM(C708:D708)</f>
        <v>#DIV/0!</v>
      </c>
      <c r="F708" s="231" t="e">
        <f>(F625/F613)*AP65</f>
        <v>#DIV/0!</v>
      </c>
      <c r="G708" s="229" t="e">
        <f>(G626/G613)*AP92</f>
        <v>#DIV/0!</v>
      </c>
      <c r="H708" s="231" t="e">
        <f>(H629/H613)*AP61</f>
        <v>#DIV/0!</v>
      </c>
      <c r="I708" s="229" t="e">
        <f>(I630/I613)*AP93</f>
        <v>#DIV/0!</v>
      </c>
      <c r="J708" s="229" t="e">
        <f>(J631/J613)*AP94</f>
        <v>#DIV/0!</v>
      </c>
      <c r="K708" s="229" t="e">
        <f>(K645/K613)*AP90</f>
        <v>#DIV/0!</v>
      </c>
      <c r="L708" s="229" t="e">
        <f>(L648/L613)*AP95</f>
        <v>#DIV/0!</v>
      </c>
      <c r="M708" s="213" t="e">
        <f t="shared" si="0"/>
        <v>#DIV/0!</v>
      </c>
      <c r="N708" s="223" t="s">
        <v>683</v>
      </c>
    </row>
    <row r="709" spans="1:14" s="213" customFormat="1" ht="12.65" customHeight="1" x14ac:dyDescent="0.3">
      <c r="A709" s="224">
        <v>7390</v>
      </c>
      <c r="B709" s="223" t="s">
        <v>684</v>
      </c>
      <c r="C709" s="229" t="str">
        <f>AQ86</f>
        <v>x</v>
      </c>
      <c r="D709" s="229">
        <f>(D616/D613)*AQ91</f>
        <v>0</v>
      </c>
      <c r="E709" s="231" t="e">
        <f>(E624/E613)*SUM(C709:D709)</f>
        <v>#DIV/0!</v>
      </c>
      <c r="F709" s="231" t="e">
        <f>(F625/F613)*AQ65</f>
        <v>#DIV/0!</v>
      </c>
      <c r="G709" s="229" t="e">
        <f>(G626/G613)*AQ92</f>
        <v>#DIV/0!</v>
      </c>
      <c r="H709" s="231" t="e">
        <f>(H629/H613)*AQ61</f>
        <v>#DIV/0!</v>
      </c>
      <c r="I709" s="229" t="e">
        <f>(I630/I613)*AQ93</f>
        <v>#DIV/0!</v>
      </c>
      <c r="J709" s="229" t="e">
        <f>(J631/J613)*AQ94</f>
        <v>#DIV/0!</v>
      </c>
      <c r="K709" s="229" t="e">
        <f>(K645/K613)*AQ90</f>
        <v>#DIV/0!</v>
      </c>
      <c r="L709" s="229" t="e">
        <f>(L648/L613)*AQ95</f>
        <v>#DIV/0!</v>
      </c>
      <c r="M709" s="213" t="e">
        <f t="shared" si="0"/>
        <v>#DIV/0!</v>
      </c>
      <c r="N709" s="223" t="s">
        <v>685</v>
      </c>
    </row>
    <row r="710" spans="1:14" s="213" customFormat="1" ht="12.65" customHeight="1" x14ac:dyDescent="0.3">
      <c r="A710" s="224">
        <v>7400</v>
      </c>
      <c r="B710" s="223" t="s">
        <v>686</v>
      </c>
      <c r="C710" s="229" t="str">
        <f>AR86</f>
        <v>x</v>
      </c>
      <c r="D710" s="229">
        <f>(D616/D613)*AR91</f>
        <v>0</v>
      </c>
      <c r="E710" s="231" t="e">
        <f>(E624/E613)*SUM(C710:D710)</f>
        <v>#DIV/0!</v>
      </c>
      <c r="F710" s="231" t="e">
        <f>(F625/F613)*AR65</f>
        <v>#DIV/0!</v>
      </c>
      <c r="G710" s="229" t="e">
        <f>(G626/G613)*AR92</f>
        <v>#DIV/0!</v>
      </c>
      <c r="H710" s="231" t="e">
        <f>(H629/H613)*AR61</f>
        <v>#DIV/0!</v>
      </c>
      <c r="I710" s="229" t="e">
        <f>(I630/I613)*AR93</f>
        <v>#DIV/0!</v>
      </c>
      <c r="J710" s="229" t="e">
        <f>(J631/J613)*AR94</f>
        <v>#DIV/0!</v>
      </c>
      <c r="K710" s="229" t="e">
        <f>(K645/K613)*AR90</f>
        <v>#DIV/0!</v>
      </c>
      <c r="L710" s="229" t="e">
        <f>(L648/L613)*AR95</f>
        <v>#DIV/0!</v>
      </c>
      <c r="M710" s="213" t="e">
        <f t="shared" si="0"/>
        <v>#DIV/0!</v>
      </c>
      <c r="N710" s="223" t="s">
        <v>687</v>
      </c>
    </row>
    <row r="711" spans="1:14" s="213" customFormat="1" ht="12.65" customHeight="1" x14ac:dyDescent="0.3">
      <c r="A711" s="224">
        <v>7410</v>
      </c>
      <c r="B711" s="223" t="s">
        <v>156</v>
      </c>
      <c r="C711" s="229" t="str">
        <f>AS86</f>
        <v>x</v>
      </c>
      <c r="D711" s="229">
        <f>(D616/D613)*AS91</f>
        <v>0</v>
      </c>
      <c r="E711" s="231" t="e">
        <f>(E624/E613)*SUM(C711:D711)</f>
        <v>#DIV/0!</v>
      </c>
      <c r="F711" s="231" t="e">
        <f>(F625/F613)*AS65</f>
        <v>#DIV/0!</v>
      </c>
      <c r="G711" s="229" t="e">
        <f>(G626/G613)*AS92</f>
        <v>#DIV/0!</v>
      </c>
      <c r="H711" s="231" t="e">
        <f>(H629/H613)*AS61</f>
        <v>#DIV/0!</v>
      </c>
      <c r="I711" s="229" t="e">
        <f>(I630/I613)*AS93</f>
        <v>#DIV/0!</v>
      </c>
      <c r="J711" s="229" t="e">
        <f>(J631/J613)*AS94</f>
        <v>#DIV/0!</v>
      </c>
      <c r="K711" s="229" t="e">
        <f>(K645/K613)*AS90</f>
        <v>#DIV/0!</v>
      </c>
      <c r="L711" s="229" t="e">
        <f>(L648/L613)*AS95</f>
        <v>#DIV/0!</v>
      </c>
      <c r="M711" s="213" t="e">
        <f t="shared" si="0"/>
        <v>#DIV/0!</v>
      </c>
      <c r="N711" s="223" t="s">
        <v>688</v>
      </c>
    </row>
    <row r="712" spans="1:14" s="213" customFormat="1" ht="12.65" customHeight="1" x14ac:dyDescent="0.3">
      <c r="A712" s="224">
        <v>7420</v>
      </c>
      <c r="B712" s="223" t="s">
        <v>689</v>
      </c>
      <c r="C712" s="229" t="str">
        <f>AT86</f>
        <v>x</v>
      </c>
      <c r="D712" s="229">
        <f>(D616/D613)*AT91</f>
        <v>0</v>
      </c>
      <c r="E712" s="231" t="e">
        <f>(E624/E613)*SUM(C712:D712)</f>
        <v>#DIV/0!</v>
      </c>
      <c r="F712" s="231" t="e">
        <f>(F625/F613)*AT65</f>
        <v>#DIV/0!</v>
      </c>
      <c r="G712" s="229" t="e">
        <f>(G626/G613)*AT92</f>
        <v>#DIV/0!</v>
      </c>
      <c r="H712" s="231" t="e">
        <f>(H629/H613)*AT61</f>
        <v>#DIV/0!</v>
      </c>
      <c r="I712" s="229" t="e">
        <f>(I630/I613)*AT93</f>
        <v>#DIV/0!</v>
      </c>
      <c r="J712" s="229" t="e">
        <f>(J631/J613)*AT94</f>
        <v>#DIV/0!</v>
      </c>
      <c r="K712" s="229" t="e">
        <f>(K645/K613)*AT90</f>
        <v>#DIV/0!</v>
      </c>
      <c r="L712" s="229" t="e">
        <f>(L648/L613)*AT95</f>
        <v>#DIV/0!</v>
      </c>
      <c r="M712" s="213" t="e">
        <f t="shared" si="0"/>
        <v>#DIV/0!</v>
      </c>
      <c r="N712" s="223" t="s">
        <v>690</v>
      </c>
    </row>
    <row r="713" spans="1:14" s="213" customFormat="1" ht="12.65" customHeight="1" x14ac:dyDescent="0.3">
      <c r="A713" s="224">
        <v>7430</v>
      </c>
      <c r="B713" s="223" t="s">
        <v>691</v>
      </c>
      <c r="C713" s="229" t="str">
        <f>AU86</f>
        <v>x</v>
      </c>
      <c r="D713" s="229">
        <f>(D616/D613)*AU91</f>
        <v>0</v>
      </c>
      <c r="E713" s="231" t="e">
        <f>(E624/E613)*SUM(C713:D713)</f>
        <v>#DIV/0!</v>
      </c>
      <c r="F713" s="231" t="e">
        <f>(F625/F613)*AU65</f>
        <v>#DIV/0!</v>
      </c>
      <c r="G713" s="229" t="e">
        <f>(G626/G613)*AU92</f>
        <v>#DIV/0!</v>
      </c>
      <c r="H713" s="231" t="e">
        <f>(H629/H613)*AU61</f>
        <v>#DIV/0!</v>
      </c>
      <c r="I713" s="229" t="e">
        <f>(I630/I613)*AU93</f>
        <v>#DIV/0!</v>
      </c>
      <c r="J713" s="229" t="e">
        <f>(J631/J613)*AU94</f>
        <v>#DIV/0!</v>
      </c>
      <c r="K713" s="229" t="e">
        <f>(K645/K613)*AU90</f>
        <v>#DIV/0!</v>
      </c>
      <c r="L713" s="229" t="e">
        <f>(L648/L613)*AU95</f>
        <v>#DIV/0!</v>
      </c>
      <c r="M713" s="213" t="e">
        <f t="shared" si="0"/>
        <v>#DIV/0!</v>
      </c>
      <c r="N713" s="223" t="s">
        <v>692</v>
      </c>
    </row>
    <row r="714" spans="1:14" s="213" customFormat="1" ht="12.65" customHeight="1" x14ac:dyDescent="0.3">
      <c r="A714" s="224">
        <v>7490</v>
      </c>
      <c r="B714" s="223" t="s">
        <v>693</v>
      </c>
      <c r="C714" s="229" t="str">
        <f>AV86</f>
        <v>x</v>
      </c>
      <c r="D714" s="229">
        <f>(D616/D613)*AV91</f>
        <v>0</v>
      </c>
      <c r="E714" s="231" t="e">
        <f>(E624/E613)*SUM(C714:D714)</f>
        <v>#DIV/0!</v>
      </c>
      <c r="F714" s="231" t="e">
        <f>(F625/F613)*AV65</f>
        <v>#DIV/0!</v>
      </c>
      <c r="G714" s="229" t="e">
        <f>(G626/G613)*AV92</f>
        <v>#DIV/0!</v>
      </c>
      <c r="H714" s="231" t="e">
        <f>(H629/H613)*AV61</f>
        <v>#DIV/0!</v>
      </c>
      <c r="I714" s="229" t="e">
        <f>(I630/I613)*AV93</f>
        <v>#DIV/0!</v>
      </c>
      <c r="J714" s="229" t="e">
        <f>(J631/J613)*AV94</f>
        <v>#DIV/0!</v>
      </c>
      <c r="K714" s="229" t="e">
        <f>(K645/K613)*AV90</f>
        <v>#DIV/0!</v>
      </c>
      <c r="L714" s="229" t="e">
        <f>(L648/L613)*AV95</f>
        <v>#DIV/0!</v>
      </c>
      <c r="M714" s="213" t="e">
        <f t="shared" si="0"/>
        <v>#DIV/0!</v>
      </c>
      <c r="N714" s="225" t="s">
        <v>694</v>
      </c>
    </row>
    <row r="715" spans="1:14" s="213" customFormat="1" ht="12.65" customHeight="1" x14ac:dyDescent="0.3"/>
    <row r="716" spans="1:14" s="213" customFormat="1" ht="12.65" customHeight="1" x14ac:dyDescent="0.3">
      <c r="C716" s="226">
        <f>SUM(C615:C648)+SUM(C669:C714)</f>
        <v>0</v>
      </c>
      <c r="D716" s="213">
        <f>SUM(D617:D648)+SUM(D669:D714)</f>
        <v>0</v>
      </c>
      <c r="E716" s="213" t="e">
        <f>SUM(E625:E648)+SUM(E669:E714)</f>
        <v>#DIV/0!</v>
      </c>
      <c r="F716" s="213" t="e">
        <f>SUM(F626:F649)+SUM(F669:F714)</f>
        <v>#DIV/0!</v>
      </c>
      <c r="G716" s="213" t="e">
        <f>SUM(G627:G648)+SUM(G669:G714)</f>
        <v>#DIV/0!</v>
      </c>
      <c r="H716" s="213" t="e">
        <f>SUM(H630:H648)+SUM(H669:H714)</f>
        <v>#DIV/0!</v>
      </c>
      <c r="I716" s="213" t="e">
        <f>SUM(I631:I648)+SUM(I669:I714)</f>
        <v>#DIV/0!</v>
      </c>
      <c r="J716" s="213" t="e">
        <f>SUM(J632:J648)+SUM(J669:J714)</f>
        <v>#DIV/0!</v>
      </c>
      <c r="K716" s="213" t="e">
        <f>SUM(K669:K714)</f>
        <v>#DIV/0!</v>
      </c>
      <c r="L716" s="213" t="e">
        <f>SUM(L669:L714)</f>
        <v>#DIV/0!</v>
      </c>
      <c r="M716" s="213" t="e">
        <f>SUM(M669:M714)</f>
        <v>#DIV/0!</v>
      </c>
      <c r="N716" s="223" t="s">
        <v>695</v>
      </c>
    </row>
    <row r="717" spans="1:14" s="213" customFormat="1" ht="12.65" customHeight="1" x14ac:dyDescent="0.3">
      <c r="C717" s="226">
        <f>CE86</f>
        <v>0</v>
      </c>
      <c r="D717" s="213">
        <f>D616</f>
        <v>0</v>
      </c>
      <c r="E717" s="213">
        <f>E624</f>
        <v>0</v>
      </c>
      <c r="F717" s="213" t="e">
        <f>F625</f>
        <v>#DIV/0!</v>
      </c>
      <c r="G717" s="213" t="e">
        <f>G626</f>
        <v>#DIV/0!</v>
      </c>
      <c r="H717" s="213" t="e">
        <f>H629</f>
        <v>#DIV/0!</v>
      </c>
      <c r="I717" s="213" t="e">
        <f>I630</f>
        <v>#DIV/0!</v>
      </c>
      <c r="J717" s="213" t="e">
        <f>J631</f>
        <v>#DIV/0!</v>
      </c>
      <c r="K717" s="213" t="e">
        <f>K645</f>
        <v>#DIV/0!</v>
      </c>
      <c r="L717" s="213" t="e">
        <f>L648</f>
        <v>#DIV/0!</v>
      </c>
      <c r="M717" s="213">
        <f>C649</f>
        <v>0</v>
      </c>
      <c r="N717" s="223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M2" sqref="M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35">
      <c r="A2" s="11" t="str">
        <f>MONTH(data!C96) &amp; "-" &amp; DAY(data!C96)</f>
        <v>12-31</v>
      </c>
      <c r="B2" s="212" t="str">
        <f>RIGHT(data!C97, 3)</f>
        <v>042</v>
      </c>
      <c r="C2" s="11" t="str">
        <f>SUBSTITUTE(LEFT(data!C98,49),",","")</f>
        <v>Shriners Hospitals for Children - Spokane</v>
      </c>
      <c r="D2" s="11" t="str">
        <f>LEFT(data!C99, 49)</f>
        <v>911 W 5th Avenue Spokane Washington 99204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99204</v>
      </c>
      <c r="H2" s="11" t="str">
        <f>LEFT(data!C103, 100)</f>
        <v>Spokane</v>
      </c>
      <c r="I2" s="11" t="str">
        <f>LEFT(data!C104, 49)</f>
        <v>John McCabe</v>
      </c>
      <c r="J2" s="11" t="str">
        <f>LEFT(data!C105, 49)</f>
        <v>Sharon L Russell</v>
      </c>
      <c r="K2" s="11" t="str">
        <f>LEFT(data!C107, 49)</f>
        <v/>
      </c>
      <c r="L2" s="11" t="str">
        <f>LEFT(data!C108, 49)</f>
        <v/>
      </c>
      <c r="M2" s="11" t="str">
        <f>LEFT(data!C109, 49)</f>
        <v>James Geaumont</v>
      </c>
      <c r="N2" s="11" t="str">
        <f>LEFT(data!C110, 49)</f>
        <v>James.Geaumont@shrinenet.org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1071</v>
      </c>
      <c r="B1" s="12" t="s">
        <v>1072</v>
      </c>
      <c r="C1" s="10" t="s">
        <v>1073</v>
      </c>
      <c r="D1" s="10" t="s">
        <v>1074</v>
      </c>
      <c r="E1" s="10" t="s">
        <v>1075</v>
      </c>
      <c r="F1" s="10" t="s">
        <v>1076</v>
      </c>
      <c r="G1" s="10" t="s">
        <v>1077</v>
      </c>
      <c r="H1" s="10" t="s">
        <v>1078</v>
      </c>
      <c r="I1" s="10" t="s">
        <v>1079</v>
      </c>
      <c r="J1" s="10" t="s">
        <v>1080</v>
      </c>
      <c r="K1" s="10" t="s">
        <v>1081</v>
      </c>
      <c r="L1" s="10" t="s">
        <v>1082</v>
      </c>
      <c r="M1" s="10" t="s">
        <v>1083</v>
      </c>
      <c r="N1" s="10" t="s">
        <v>1084</v>
      </c>
      <c r="O1" s="10" t="s">
        <v>1085</v>
      </c>
      <c r="P1" s="10" t="s">
        <v>1086</v>
      </c>
      <c r="Q1" s="10" t="s">
        <v>1087</v>
      </c>
      <c r="R1" s="10" t="s">
        <v>1088</v>
      </c>
      <c r="S1" s="10" t="s">
        <v>1089</v>
      </c>
      <c r="T1" s="10" t="s">
        <v>1090</v>
      </c>
      <c r="U1" s="10" t="s">
        <v>1091</v>
      </c>
      <c r="V1" s="10" t="s">
        <v>1092</v>
      </c>
      <c r="W1" s="10" t="s">
        <v>1093</v>
      </c>
      <c r="X1" s="10" t="s">
        <v>1094</v>
      </c>
      <c r="Y1" s="10" t="s">
        <v>1095</v>
      </c>
      <c r="Z1" s="10" t="s">
        <v>1096</v>
      </c>
      <c r="AA1" s="10" t="s">
        <v>1097</v>
      </c>
      <c r="AB1" s="10" t="s">
        <v>1098</v>
      </c>
      <c r="AC1" s="10" t="s">
        <v>1099</v>
      </c>
      <c r="AD1" s="10" t="s">
        <v>1100</v>
      </c>
      <c r="AE1" s="10" t="s">
        <v>1101</v>
      </c>
      <c r="AF1" s="10" t="s">
        <v>1102</v>
      </c>
      <c r="AG1" s="10" t="s">
        <v>1103</v>
      </c>
      <c r="AH1" s="10" t="s">
        <v>1104</v>
      </c>
      <c r="AI1" s="10" t="s">
        <v>1105</v>
      </c>
      <c r="AJ1" s="10" t="s">
        <v>1106</v>
      </c>
      <c r="AK1" s="10" t="s">
        <v>1107</v>
      </c>
      <c r="AL1" s="10" t="s">
        <v>1108</v>
      </c>
      <c r="AM1" s="10" t="s">
        <v>1109</v>
      </c>
      <c r="AN1" s="10" t="s">
        <v>1110</v>
      </c>
      <c r="AO1" s="10" t="s">
        <v>1111</v>
      </c>
      <c r="AP1" s="10" t="s">
        <v>1112</v>
      </c>
      <c r="AQ1" s="10" t="s">
        <v>1113</v>
      </c>
      <c r="AR1" s="10" t="s">
        <v>1114</v>
      </c>
      <c r="AS1" s="10" t="s">
        <v>1115</v>
      </c>
      <c r="AT1" s="10" t="s">
        <v>1116</v>
      </c>
      <c r="AU1" s="10" t="s">
        <v>1117</v>
      </c>
      <c r="AV1" s="10" t="s">
        <v>1118</v>
      </c>
      <c r="AW1" s="10" t="s">
        <v>1119</v>
      </c>
      <c r="AX1" s="10" t="s">
        <v>1120</v>
      </c>
      <c r="AY1" s="10" t="s">
        <v>1121</v>
      </c>
      <c r="AZ1" s="10" t="s">
        <v>1122</v>
      </c>
      <c r="BA1" s="10" t="s">
        <v>1123</v>
      </c>
      <c r="BB1" s="10" t="s">
        <v>1124</v>
      </c>
      <c r="BC1" s="10" t="s">
        <v>1125</v>
      </c>
      <c r="BD1" s="10" t="s">
        <v>1126</v>
      </c>
      <c r="BE1" s="10" t="s">
        <v>1127</v>
      </c>
      <c r="BF1" s="10" t="s">
        <v>1128</v>
      </c>
      <c r="BG1" s="10" t="s">
        <v>1129</v>
      </c>
      <c r="BH1" s="10" t="s">
        <v>1130</v>
      </c>
      <c r="BI1" s="10" t="s">
        <v>1131</v>
      </c>
      <c r="BJ1" s="10" t="s">
        <v>1132</v>
      </c>
      <c r="BK1" s="10" t="s">
        <v>1133</v>
      </c>
      <c r="BL1" s="10" t="s">
        <v>1134</v>
      </c>
      <c r="BM1" s="10" t="s">
        <v>1135</v>
      </c>
      <c r="BN1" s="10" t="s">
        <v>1136</v>
      </c>
      <c r="BO1" s="10" t="s">
        <v>1137</v>
      </c>
      <c r="BP1" s="10" t="s">
        <v>1138</v>
      </c>
      <c r="BQ1" s="10" t="s">
        <v>1139</v>
      </c>
      <c r="BR1" s="10" t="s">
        <v>1140</v>
      </c>
      <c r="BS1" s="10" t="s">
        <v>1141</v>
      </c>
      <c r="BT1" s="10" t="s">
        <v>1142</v>
      </c>
      <c r="BU1" s="10" t="s">
        <v>1143</v>
      </c>
      <c r="BV1" s="10" t="s">
        <v>1144</v>
      </c>
      <c r="BW1" s="10" t="s">
        <v>1145</v>
      </c>
      <c r="BX1" s="10" t="s">
        <v>1146</v>
      </c>
      <c r="BY1" s="10" t="s">
        <v>1147</v>
      </c>
      <c r="BZ1" s="10" t="s">
        <v>1148</v>
      </c>
      <c r="CA1" s="10" t="s">
        <v>1149</v>
      </c>
      <c r="CB1" s="10" t="s">
        <v>1150</v>
      </c>
      <c r="CC1" s="10" t="s">
        <v>1151</v>
      </c>
      <c r="CD1" s="10" t="s">
        <v>1152</v>
      </c>
      <c r="CE1" s="10" t="s">
        <v>1153</v>
      </c>
      <c r="CF1" s="10" t="s">
        <v>1154</v>
      </c>
    </row>
    <row r="2" spans="1:84" s="178" customFormat="1" ht="12.65" customHeight="1" x14ac:dyDescent="0.35">
      <c r="A2" s="12" t="str">
        <f>RIGHT(data!C97,3)</f>
        <v>042</v>
      </c>
      <c r="B2" s="211" t="str">
        <f>RIGHT(data!C96,4)</f>
        <v>2023</v>
      </c>
      <c r="C2" s="12" t="s">
        <v>1155</v>
      </c>
      <c r="D2" s="210">
        <f>ROUND(N(data!C181),0)</f>
        <v>1025837</v>
      </c>
      <c r="E2" s="210">
        <f>ROUND(N(data!C182),0)</f>
        <v>34721</v>
      </c>
      <c r="F2" s="210">
        <f>ROUND(N(data!C183),0)</f>
        <v>142102</v>
      </c>
      <c r="G2" s="210">
        <f>ROUND(N(data!C184),0)</f>
        <v>2704732</v>
      </c>
      <c r="H2" s="210">
        <f>ROUND(N(data!C185),0)</f>
        <v>33951</v>
      </c>
      <c r="I2" s="210">
        <f>ROUND(N(data!C186),0)</f>
        <v>1403798</v>
      </c>
      <c r="J2" s="210">
        <f>ROUND(N(data!C187)+N(data!C188),0)</f>
        <v>59871</v>
      </c>
      <c r="K2" s="210">
        <f>ROUND(N(data!C191),0)</f>
        <v>88175</v>
      </c>
      <c r="L2" s="210">
        <f>ROUND(N(data!C192),0)</f>
        <v>29798</v>
      </c>
      <c r="M2" s="210">
        <f>ROUND(N(data!C195),0)</f>
        <v>0</v>
      </c>
      <c r="N2" s="210">
        <f>ROUND(N(data!C196),0)</f>
        <v>384670</v>
      </c>
      <c r="O2" s="210">
        <f>ROUND(N(data!C199),0)</f>
        <v>50243</v>
      </c>
      <c r="P2" s="210">
        <f>ROUND(N(data!C200),0)</f>
        <v>0</v>
      </c>
      <c r="Q2" s="210">
        <f>ROUND(N(data!C201),0)</f>
        <v>0</v>
      </c>
      <c r="R2" s="210">
        <f>ROUND(N(data!C204),0)</f>
        <v>0</v>
      </c>
      <c r="S2" s="210">
        <f>ROUND(N(data!C205),0)</f>
        <v>0</v>
      </c>
      <c r="T2" s="210">
        <f>ROUND(N(data!B211),0)</f>
        <v>2862934</v>
      </c>
      <c r="U2" s="210">
        <f>ROUND(N(data!C211),0)</f>
        <v>0</v>
      </c>
      <c r="V2" s="210">
        <f>ROUND(N(data!D211),0)</f>
        <v>0</v>
      </c>
      <c r="W2" s="210">
        <f>ROUND(N(data!B212),0)</f>
        <v>206831</v>
      </c>
      <c r="X2" s="210">
        <f>ROUND(N(data!C212),0)</f>
        <v>0</v>
      </c>
      <c r="Y2" s="210">
        <f>ROUND(N(data!D212),0)</f>
        <v>26845</v>
      </c>
      <c r="Z2" s="210">
        <f>ROUND(N(data!B213),0)</f>
        <v>21361649</v>
      </c>
      <c r="AA2" s="210">
        <f>ROUND(N(data!C213),0)</f>
        <v>40384</v>
      </c>
      <c r="AB2" s="210">
        <f>ROUND(N(data!D213),0)</f>
        <v>0</v>
      </c>
      <c r="AC2" s="210">
        <f>ROUND(N(data!B214),0)</f>
        <v>2644296</v>
      </c>
      <c r="AD2" s="210">
        <f>ROUND(N(data!C214),0)</f>
        <v>0</v>
      </c>
      <c r="AE2" s="210">
        <f>ROUND(N(data!D214),0)</f>
        <v>10978</v>
      </c>
      <c r="AF2" s="210">
        <f>ROUND(N(data!B215),0)</f>
        <v>0</v>
      </c>
      <c r="AG2" s="210">
        <f>ROUND(N(data!C215),0)</f>
        <v>0</v>
      </c>
      <c r="AH2" s="210">
        <f>ROUND(N(data!D215),0)</f>
        <v>0</v>
      </c>
      <c r="AI2" s="210">
        <f>ROUND(N(data!B216),0)</f>
        <v>9153463</v>
      </c>
      <c r="AJ2" s="210">
        <f>ROUND(N(data!C216),0)</f>
        <v>120306</v>
      </c>
      <c r="AK2" s="210">
        <f>ROUND(N(data!D216),0)</f>
        <v>0</v>
      </c>
      <c r="AL2" s="210">
        <f>ROUND(N(data!B217),0)</f>
        <v>0</v>
      </c>
      <c r="AM2" s="210">
        <f>ROUND(N(data!C217),0)</f>
        <v>0</v>
      </c>
      <c r="AN2" s="210">
        <f>ROUND(N(data!D217),0)</f>
        <v>0</v>
      </c>
      <c r="AO2" s="210">
        <f>ROUND(N(data!B218),0)</f>
        <v>0</v>
      </c>
      <c r="AP2" s="210">
        <f>ROUND(N(data!C218),0)</f>
        <v>0</v>
      </c>
      <c r="AQ2" s="210">
        <f>ROUND(N(data!D218),0)</f>
        <v>0</v>
      </c>
      <c r="AR2" s="210">
        <f>ROUND(N(data!B219),0)</f>
        <v>15242</v>
      </c>
      <c r="AS2" s="210">
        <f>ROUND(N(data!C219),0)</f>
        <v>308411</v>
      </c>
      <c r="AT2" s="210">
        <f>ROUND(N(data!D219),0)</f>
        <v>0</v>
      </c>
      <c r="AU2" s="210">
        <v>0</v>
      </c>
      <c r="AV2" s="210">
        <v>0</v>
      </c>
      <c r="AW2" s="210">
        <v>0</v>
      </c>
      <c r="AX2" s="210">
        <f>ROUND(N(data!B225),0)</f>
        <v>175671</v>
      </c>
      <c r="AY2" s="210">
        <f>ROUND(N(data!C225),0)</f>
        <v>0</v>
      </c>
      <c r="AZ2" s="210">
        <f>ROUND(N(data!D225),0)</f>
        <v>13393</v>
      </c>
      <c r="BA2" s="210">
        <f>ROUND(N(data!B226),0)</f>
        <v>15674139</v>
      </c>
      <c r="BB2" s="210">
        <f>ROUND(N(data!C226),0)</f>
        <v>610080</v>
      </c>
      <c r="BC2" s="210">
        <f>ROUND(N(data!D226),0)</f>
        <v>0</v>
      </c>
      <c r="BD2" s="210">
        <f>ROUND(N(data!B227),0)</f>
        <v>1627950</v>
      </c>
      <c r="BE2" s="210">
        <f>ROUND(N(data!C227),0)</f>
        <v>53394</v>
      </c>
      <c r="BF2" s="210">
        <f>ROUND(N(data!D227),0)</f>
        <v>0</v>
      </c>
      <c r="BG2" s="210">
        <f>ROUND(N(data!B228),0)</f>
        <v>0</v>
      </c>
      <c r="BH2" s="210">
        <f>ROUND(N(data!C228),0)</f>
        <v>0</v>
      </c>
      <c r="BI2" s="210">
        <f>ROUND(N(data!D228),0)</f>
        <v>0</v>
      </c>
      <c r="BJ2" s="210">
        <f>ROUND(N(data!B229),0)</f>
        <v>7111071</v>
      </c>
      <c r="BK2" s="210">
        <f>ROUND(N(data!C229),0)</f>
        <v>418533</v>
      </c>
      <c r="BL2" s="210">
        <f>ROUND(N(data!D229),0)</f>
        <v>0</v>
      </c>
      <c r="BM2" s="210">
        <f>ROUND(N(data!B230),0)</f>
        <v>0</v>
      </c>
      <c r="BN2" s="210">
        <f>ROUND(N(data!C230),0)</f>
        <v>0</v>
      </c>
      <c r="BO2" s="210">
        <f>ROUND(N(data!D230),0)</f>
        <v>0</v>
      </c>
      <c r="BP2" s="210">
        <f>ROUND(N(data!B231),0)</f>
        <v>0</v>
      </c>
      <c r="BQ2" s="210">
        <f>ROUND(N(data!C231),0)</f>
        <v>0</v>
      </c>
      <c r="BR2" s="210">
        <f>ROUND(N(data!D231),0)</f>
        <v>0</v>
      </c>
      <c r="BS2" s="210">
        <f>ROUND(N(data!B232),0)</f>
        <v>0</v>
      </c>
      <c r="BT2" s="210">
        <f>ROUND(N(data!C232),0)</f>
        <v>0</v>
      </c>
      <c r="BU2" s="210">
        <f>ROUND(N(data!D232),0)</f>
        <v>0</v>
      </c>
      <c r="BV2" s="210">
        <f>ROUND(N(data!C239),0)</f>
        <v>0</v>
      </c>
      <c r="BW2" s="210">
        <f>ROUND(N(data!C240),0)</f>
        <v>19325531</v>
      </c>
      <c r="BX2" s="210">
        <f>ROUND(N(data!C241),0)</f>
        <v>0</v>
      </c>
      <c r="BY2" s="210">
        <f>ROUND(N(data!C242),0)</f>
        <v>1069380</v>
      </c>
      <c r="BZ2" s="210">
        <f>ROUND(N(data!C243),0)</f>
        <v>15893638</v>
      </c>
      <c r="CA2" s="210">
        <f>ROUND(N(data!C244),0)</f>
        <v>325651</v>
      </c>
      <c r="CB2" s="210">
        <f>ROUND(N(data!C247),0)</f>
        <v>843</v>
      </c>
      <c r="CC2" s="210">
        <f>ROUND(N(data!C249),0)</f>
        <v>1262095</v>
      </c>
      <c r="CD2" s="210">
        <f>ROUND(N(data!C250),0)</f>
        <v>3269664</v>
      </c>
      <c r="CE2" s="210">
        <f>ROUND(N(data!C254)+N(data!C255),0)</f>
        <v>142796</v>
      </c>
      <c r="CF2" s="210">
        <f>ROUND(N(data!D237),0)</f>
        <v>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8" customFormat="1" ht="12.65" customHeight="1" x14ac:dyDescent="0.35">
      <c r="A2" s="12" t="str">
        <f>RIGHT(data!C97,3)</f>
        <v>042</v>
      </c>
      <c r="B2" s="12" t="str">
        <f>RIGHT(data!C96,4)</f>
        <v>2023</v>
      </c>
      <c r="C2" s="12" t="s">
        <v>1155</v>
      </c>
      <c r="D2" s="209">
        <f>ROUND(N(data!C127),0)</f>
        <v>161</v>
      </c>
      <c r="E2" s="209">
        <f>ROUND(N(data!C128),0)</f>
        <v>0</v>
      </c>
      <c r="F2" s="209">
        <f>ROUND(N(data!C129),0)</f>
        <v>0</v>
      </c>
      <c r="G2" s="209">
        <f>ROUND(N(data!C130),0)</f>
        <v>0</v>
      </c>
      <c r="H2" s="209">
        <f>ROUND(N(data!D127),0)</f>
        <v>1020</v>
      </c>
      <c r="I2" s="209">
        <f>ROUND(N(data!D128),0)</f>
        <v>0</v>
      </c>
      <c r="J2" s="209">
        <f>ROUND(N(data!D129),0)</f>
        <v>0</v>
      </c>
      <c r="K2" s="209">
        <f>ROUND(N(data!D130),0)</f>
        <v>0</v>
      </c>
      <c r="L2" s="209">
        <f>ROUND(N(data!C132),0)</f>
        <v>0</v>
      </c>
      <c r="M2" s="209">
        <f>ROUND(N(data!C133),0)</f>
        <v>0</v>
      </c>
      <c r="N2" s="209">
        <f>ROUND(N(data!C134),0)</f>
        <v>0</v>
      </c>
      <c r="O2" s="209">
        <f>ROUND(N(data!C135),0)</f>
        <v>30</v>
      </c>
      <c r="P2" s="209">
        <f>ROUND(N(data!C136),0)</f>
        <v>0</v>
      </c>
      <c r="Q2" s="209">
        <f>ROUND(N(data!C137),0)</f>
        <v>0</v>
      </c>
      <c r="R2" s="209">
        <f>ROUND(N(data!C138),0)</f>
        <v>0</v>
      </c>
      <c r="S2" s="209">
        <f>ROUND(N(data!C139),0)</f>
        <v>0</v>
      </c>
      <c r="T2" s="209">
        <f>ROUND(N(data!C140),0)</f>
        <v>0</v>
      </c>
      <c r="U2" s="209">
        <f>ROUND(N(data!C141),0)</f>
        <v>0</v>
      </c>
      <c r="V2" s="209">
        <f>ROUND(N(data!C142),0)</f>
        <v>0</v>
      </c>
      <c r="W2" s="209">
        <f>ROUND(N(data!C144),0)</f>
        <v>30</v>
      </c>
      <c r="X2" s="209">
        <f>ROUND(N(data!C145),0)</f>
        <v>0</v>
      </c>
      <c r="Y2" s="209">
        <f>ROUND(N(data!B154),0)</f>
        <v>0</v>
      </c>
      <c r="Z2" s="209">
        <f>ROUND(N(data!B155),0)</f>
        <v>0</v>
      </c>
      <c r="AA2" s="209">
        <f>ROUND(N(data!B156),0)</f>
        <v>11</v>
      </c>
      <c r="AB2" s="209">
        <f>ROUND(N(data!B157),0)</f>
        <v>0</v>
      </c>
      <c r="AC2" s="209">
        <f>ROUND(N(data!B158),0)</f>
        <v>11164</v>
      </c>
      <c r="AD2" s="209">
        <f>ROUND(N(data!C154),0)</f>
        <v>57</v>
      </c>
      <c r="AE2" s="209">
        <f>ROUND(N(data!C155),0)</f>
        <v>233</v>
      </c>
      <c r="AF2" s="209">
        <f>ROUND(N(data!C156),0)</f>
        <v>9841</v>
      </c>
      <c r="AG2" s="209">
        <f>ROUND(N(data!C157),0)</f>
        <v>6614628</v>
      </c>
      <c r="AH2" s="209">
        <f>ROUND(N(data!C158),0)</f>
        <v>18085391</v>
      </c>
      <c r="AI2" s="209">
        <f>ROUND(N(data!D154),0)</f>
        <v>104</v>
      </c>
      <c r="AJ2" s="209">
        <f>ROUND(N(data!D155),0)</f>
        <v>787</v>
      </c>
      <c r="AK2" s="209">
        <f>ROUND(N(data!D156),0)</f>
        <v>11573</v>
      </c>
      <c r="AL2" s="209">
        <f>ROUND(N(data!D157),0)</f>
        <v>8652149</v>
      </c>
      <c r="AM2" s="209">
        <f>ROUND(N(data!D158),0)</f>
        <v>21456750</v>
      </c>
      <c r="AN2" s="209">
        <f>ROUND(N(data!B160),0)</f>
        <v>0</v>
      </c>
      <c r="AO2" s="209">
        <f>ROUND(N(data!B161),0)</f>
        <v>0</v>
      </c>
      <c r="AP2" s="209">
        <f>ROUND(N(data!B162),0)</f>
        <v>0</v>
      </c>
      <c r="AQ2" s="209">
        <f>ROUND(N(data!B163),0)</f>
        <v>0</v>
      </c>
      <c r="AR2" s="209">
        <f>ROUND(N(data!B164),0)</f>
        <v>0</v>
      </c>
      <c r="AS2" s="209">
        <f>ROUND(N(data!C160),0)</f>
        <v>0</v>
      </c>
      <c r="AT2" s="209">
        <f>ROUND(N(data!C161),0)</f>
        <v>0</v>
      </c>
      <c r="AU2" s="209">
        <f>ROUND(N(data!C162),0)</f>
        <v>0</v>
      </c>
      <c r="AV2" s="209">
        <f>ROUND(N(data!C163),0)</f>
        <v>0</v>
      </c>
      <c r="AW2" s="209">
        <f>ROUND(N(data!C164),0)</f>
        <v>0</v>
      </c>
      <c r="AX2" s="209">
        <f>ROUND(N(data!D160),0)</f>
        <v>0</v>
      </c>
      <c r="AY2" s="209">
        <f>ROUND(N(data!D161),0)</f>
        <v>0</v>
      </c>
      <c r="AZ2" s="209">
        <f>ROUND(N(data!D162),0)</f>
        <v>0</v>
      </c>
      <c r="BA2" s="209">
        <f>ROUND(N(data!D163),0)</f>
        <v>0</v>
      </c>
      <c r="BB2" s="209">
        <f>ROUND(N(data!D164),0)</f>
        <v>0</v>
      </c>
      <c r="BC2" s="209">
        <f>ROUND(N(data!B166),0)</f>
        <v>0</v>
      </c>
      <c r="BD2" s="209">
        <f>ROUND(N(data!B167),0)</f>
        <v>0</v>
      </c>
      <c r="BE2" s="209">
        <f>ROUND(N(data!B168),0)</f>
        <v>0</v>
      </c>
      <c r="BF2" s="209">
        <f>ROUND(N(data!B169),0)</f>
        <v>0</v>
      </c>
      <c r="BG2" s="209">
        <f>ROUND(N(data!B170),0)</f>
        <v>0</v>
      </c>
      <c r="BH2" s="209">
        <f>ROUND(N(data!C166),0)</f>
        <v>0</v>
      </c>
      <c r="BI2" s="209">
        <f>ROUND(N(data!C167),0)</f>
        <v>0</v>
      </c>
      <c r="BJ2" s="209">
        <f>ROUND(N(data!C168),0)</f>
        <v>0</v>
      </c>
      <c r="BK2" s="209">
        <f>ROUND(N(data!C169),0)</f>
        <v>0</v>
      </c>
      <c r="BL2" s="209">
        <f>ROUND(N(data!C170),0)</f>
        <v>0</v>
      </c>
      <c r="BM2" s="209">
        <f>ROUND(N(data!D166),0)</f>
        <v>0</v>
      </c>
      <c r="BN2" s="209">
        <f>ROUND(N(data!D167),0)</f>
        <v>0</v>
      </c>
      <c r="BO2" s="209">
        <f>ROUND(N(data!D168),0)</f>
        <v>0</v>
      </c>
      <c r="BP2" s="209">
        <f>ROUND(N(data!D169),0)</f>
        <v>0</v>
      </c>
      <c r="BQ2" s="209">
        <f>ROUND(N(data!D170),0)</f>
        <v>0</v>
      </c>
      <c r="BR2" s="209">
        <f>ROUND(N(data!B173),0)</f>
        <v>0</v>
      </c>
      <c r="BS2" s="209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206" t="s">
        <v>1321</v>
      </c>
      <c r="CR1" s="206" t="s">
        <v>1322</v>
      </c>
      <c r="CS1" s="206" t="s">
        <v>1323</v>
      </c>
      <c r="CT1" s="206" t="s">
        <v>1324</v>
      </c>
      <c r="CU1" s="206" t="s">
        <v>1325</v>
      </c>
      <c r="CV1" s="206" t="s">
        <v>1326</v>
      </c>
      <c r="CW1" s="206" t="s">
        <v>1327</v>
      </c>
      <c r="CX1" s="206" t="s">
        <v>1328</v>
      </c>
      <c r="CY1" s="206" t="s">
        <v>1329</v>
      </c>
      <c r="CZ1" s="206" t="s">
        <v>1330</v>
      </c>
      <c r="DA1" s="206" t="s">
        <v>1331</v>
      </c>
      <c r="DB1" s="206" t="s">
        <v>1332</v>
      </c>
      <c r="DC1" s="206" t="s">
        <v>1333</v>
      </c>
      <c r="DD1" s="206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8" customFormat="1" ht="12.65" customHeight="1" x14ac:dyDescent="0.35">
      <c r="A2" s="210" t="str">
        <f>RIGHT(data!C97,3)</f>
        <v>042</v>
      </c>
      <c r="B2" s="211" t="str">
        <f>RIGHT(data!C96,4)</f>
        <v>2023</v>
      </c>
      <c r="C2" s="12" t="s">
        <v>1155</v>
      </c>
      <c r="D2" s="209">
        <f>ROUND(N(data!C181),0)</f>
        <v>1025837</v>
      </c>
      <c r="E2" s="209">
        <f>ROUND(N(data!C267),0)</f>
        <v>0</v>
      </c>
      <c r="F2" s="209">
        <f>ROUND(N(data!C268),0)</f>
        <v>7268839</v>
      </c>
      <c r="G2" s="209">
        <f>ROUND(N(data!C269),0)</f>
        <v>5416742</v>
      </c>
      <c r="H2" s="209">
        <f>ROUND(N(data!C270),0)</f>
        <v>0</v>
      </c>
      <c r="I2" s="209">
        <f>ROUND(N(data!C271),0)</f>
        <v>920</v>
      </c>
      <c r="J2" s="209">
        <f>ROUND(N(data!C272),0)</f>
        <v>0</v>
      </c>
      <c r="K2" s="209">
        <f>ROUND(N(data!C273),0)</f>
        <v>637850</v>
      </c>
      <c r="L2" s="209">
        <f>ROUND(N(data!C274),0)</f>
        <v>521903</v>
      </c>
      <c r="M2" s="209">
        <f>ROUND(N(data!C275),0)</f>
        <v>0</v>
      </c>
      <c r="N2" s="209">
        <f>ROUND(N(data!C278),0)</f>
        <v>0</v>
      </c>
      <c r="O2" s="209">
        <f>ROUND(N(data!C279),0)</f>
        <v>0</v>
      </c>
      <c r="P2" s="209">
        <f>ROUND(N(data!C280),0)</f>
        <v>0</v>
      </c>
      <c r="Q2" s="209">
        <f>ROUND(N(data!C283),0)</f>
        <v>2862933</v>
      </c>
      <c r="R2" s="209">
        <f>ROUND(N(data!C284),0)</f>
        <v>179986</v>
      </c>
      <c r="S2" s="209">
        <f>ROUND(N(data!C285),0)</f>
        <v>21402034</v>
      </c>
      <c r="T2" s="209">
        <f>ROUND(N(data!C286),0)</f>
        <v>2633318</v>
      </c>
      <c r="U2" s="209">
        <f>ROUND(N(data!C287),0)</f>
        <v>0</v>
      </c>
      <c r="V2" s="209">
        <f>ROUND(N(data!C288),0)</f>
        <v>9273769</v>
      </c>
      <c r="W2" s="209">
        <f>ROUND(N(data!C289),0)</f>
        <v>0</v>
      </c>
      <c r="X2" s="209">
        <f>ROUND(N(data!C290),0)</f>
        <v>0</v>
      </c>
      <c r="Y2" s="209">
        <f>ROUND(N(data!C291),0)</f>
        <v>0</v>
      </c>
      <c r="Z2" s="209">
        <f>ROUND(N(data!C292),0)</f>
        <v>25333792</v>
      </c>
      <c r="AA2" s="209">
        <f>ROUND(N(data!C295),0)</f>
        <v>0</v>
      </c>
      <c r="AB2" s="209">
        <f>ROUND(N(data!C296),0)</f>
        <v>0</v>
      </c>
      <c r="AC2" s="209">
        <f>ROUND(N(data!C297),0)</f>
        <v>0</v>
      </c>
      <c r="AD2" s="209">
        <f>ROUND(N(data!C298),0)</f>
        <v>78657</v>
      </c>
      <c r="AE2" s="209">
        <f>ROUND(N(data!C302),0)</f>
        <v>0</v>
      </c>
      <c r="AF2" s="209">
        <f>ROUND(N(data!C303),0)</f>
        <v>0</v>
      </c>
      <c r="AG2" s="209">
        <f>ROUND(N(data!C304),0)</f>
        <v>0</v>
      </c>
      <c r="AH2" s="209">
        <f>ROUND(N(data!C305),0)</f>
        <v>0</v>
      </c>
      <c r="AI2" s="209">
        <f>ROUND(N(data!C314),0)</f>
        <v>0</v>
      </c>
      <c r="AJ2" s="209">
        <f>ROUND(N(data!C315),0)</f>
        <v>167376</v>
      </c>
      <c r="AK2" s="209">
        <f>ROUND(N(data!C316),0)</f>
        <v>1715124</v>
      </c>
      <c r="AL2" s="209">
        <f>ROUND(N(data!C317),0)</f>
        <v>55499</v>
      </c>
      <c r="AM2" s="209">
        <f>ROUND(N(data!C318),0)</f>
        <v>0</v>
      </c>
      <c r="AN2" s="209">
        <f>ROUND(N(data!C319),0)</f>
        <v>0</v>
      </c>
      <c r="AO2" s="209">
        <f>ROUND(N(data!C320),0)</f>
        <v>0</v>
      </c>
      <c r="AP2" s="209">
        <f>ROUND(N(data!C321),0)</f>
        <v>0</v>
      </c>
      <c r="AQ2" s="209">
        <f>ROUND(N(data!C322),0)</f>
        <v>0</v>
      </c>
      <c r="AR2" s="209">
        <f>ROUND(N(data!C323),0)</f>
        <v>0</v>
      </c>
      <c r="AS2" s="209">
        <f>ROUND(N(data!C326),0)</f>
        <v>0</v>
      </c>
      <c r="AT2" s="209">
        <f>ROUND(N(data!C327),0)</f>
        <v>0</v>
      </c>
      <c r="AU2" s="209">
        <f>ROUND(N(data!C328),0)</f>
        <v>0</v>
      </c>
      <c r="AV2" s="209">
        <f>ROUND(N(data!C331),0)</f>
        <v>0</v>
      </c>
      <c r="AW2" s="209">
        <f>ROUND(N(data!C332),0)</f>
        <v>0</v>
      </c>
      <c r="AX2" s="209">
        <f>ROUND(N(data!C333),0)</f>
        <v>0</v>
      </c>
      <c r="AY2" s="209">
        <f>ROUND(N(data!C334),0)</f>
        <v>0</v>
      </c>
      <c r="AZ2" s="209">
        <f>ROUND(N(data!C335),0)</f>
        <v>0</v>
      </c>
      <c r="BA2" s="209">
        <f>ROUND(N(data!C336),0)</f>
        <v>0</v>
      </c>
      <c r="BB2" s="209">
        <f>ROUND(N(data!C337),0)</f>
        <v>0</v>
      </c>
      <c r="BC2" s="209">
        <f>ROUND(N(data!C338),0)</f>
        <v>0</v>
      </c>
      <c r="BD2" s="209">
        <f>ROUND(N(data!C339),0)</f>
        <v>0</v>
      </c>
      <c r="BE2" s="209">
        <f>ROUND(N(data!C343),0)</f>
        <v>12184923</v>
      </c>
      <c r="BF2" s="209">
        <f>ROUND(N(data!C345),0)</f>
        <v>0</v>
      </c>
      <c r="BG2" s="209">
        <f>ROUND(N(data!C346),0)</f>
        <v>0</v>
      </c>
      <c r="BH2" s="209">
        <f>ROUND(N(data!C347),0)</f>
        <v>0</v>
      </c>
      <c r="BI2" s="209">
        <f>ROUND(N(data!C348),0)</f>
        <v>0</v>
      </c>
      <c r="BJ2" s="209">
        <f>ROUND(N(data!C349),0)</f>
        <v>0</v>
      </c>
      <c r="BK2" s="209">
        <f>ROUND(N(data!CE60),2)</f>
        <v>151.09</v>
      </c>
      <c r="BL2" s="209">
        <f>ROUND(N(data!C358),0)</f>
        <v>15266777</v>
      </c>
      <c r="BM2" s="209">
        <f>ROUND(N(data!C359),0)</f>
        <v>39553305</v>
      </c>
      <c r="BN2" s="209">
        <f>ROUND(N(data!C363),0)</f>
        <v>1865587</v>
      </c>
      <c r="BO2" s="209">
        <f>ROUND(N(data!C364),0)</f>
        <v>39422790</v>
      </c>
      <c r="BP2" s="209">
        <f>ROUND(N(data!C365),0)</f>
        <v>0</v>
      </c>
      <c r="BQ2" s="209">
        <f>ROUND(N(data!D381),0)</f>
        <v>3438948</v>
      </c>
      <c r="BR2" s="209">
        <f>ROUND(N(data!C370),0)</f>
        <v>2747693</v>
      </c>
      <c r="BS2" s="209">
        <f>ROUND(N(data!C371),0)</f>
        <v>0</v>
      </c>
      <c r="BT2" s="209">
        <f>ROUND(N(data!C372),0)</f>
        <v>0</v>
      </c>
      <c r="BU2" s="209">
        <f>ROUND(N(data!C373),0)</f>
        <v>0</v>
      </c>
      <c r="BV2" s="209">
        <f>ROUND(N(data!C374),0)</f>
        <v>0</v>
      </c>
      <c r="BW2" s="209">
        <f>ROUND(N(data!C375),0)</f>
        <v>0</v>
      </c>
      <c r="BX2" s="209">
        <f>ROUND(N(data!C376),0)</f>
        <v>0</v>
      </c>
      <c r="BY2" s="209">
        <f>ROUND(N(data!C377),0)</f>
        <v>0</v>
      </c>
      <c r="BZ2" s="209">
        <f>ROUND(N(data!C378),0)</f>
        <v>0</v>
      </c>
      <c r="CA2" s="209">
        <f>ROUND(N(data!C379),0)</f>
        <v>124189</v>
      </c>
      <c r="CB2" s="209">
        <f>ROUND(N(data!C380),0)</f>
        <v>567066</v>
      </c>
      <c r="CC2" s="209">
        <f>ROUND(N(data!C382),0)</f>
        <v>0</v>
      </c>
      <c r="CD2" s="209">
        <f>ROUND(N(data!C389),0)</f>
        <v>17413854</v>
      </c>
      <c r="CE2" s="209">
        <f>ROUND(N(data!C390),0)</f>
        <v>5405012</v>
      </c>
      <c r="CF2" s="209">
        <f>ROUND(N(data!C391),0)</f>
        <v>550628</v>
      </c>
      <c r="CG2" s="209">
        <f>ROUND(N(data!C392),0)</f>
        <v>3800309</v>
      </c>
      <c r="CH2" s="209">
        <f>ROUND(N(data!C393),0)</f>
        <v>539753</v>
      </c>
      <c r="CI2" s="209">
        <f>ROUND(N(data!C394),0)</f>
        <v>745376</v>
      </c>
      <c r="CJ2" s="209">
        <f>ROUND(N(data!C395),0)</f>
        <v>1223859</v>
      </c>
      <c r="CK2" s="209">
        <f>ROUND(N(data!C396),0)</f>
        <v>117973</v>
      </c>
      <c r="CL2" s="209">
        <f>ROUND(N(data!C397),0)</f>
        <v>384670</v>
      </c>
      <c r="CM2" s="209">
        <f>ROUND(N(data!C398),0)</f>
        <v>50243</v>
      </c>
      <c r="CN2" s="209">
        <f>ROUND(N(data!C399),0)</f>
        <v>0</v>
      </c>
      <c r="CO2" s="209">
        <f>ROUND(N(data!C362),0)</f>
        <v>0</v>
      </c>
      <c r="CP2" s="209">
        <f>ROUND(N(data!D415),0)</f>
        <v>2150781</v>
      </c>
      <c r="CQ2" s="61">
        <f>ROUND(N(data!C401),0)</f>
        <v>0</v>
      </c>
      <c r="CR2" s="61">
        <f>ROUND(N(data!C402),0)</f>
        <v>483437</v>
      </c>
      <c r="CS2" s="61">
        <f>ROUND(N(data!C403),0)</f>
        <v>39243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541747</v>
      </c>
      <c r="CY2" s="61">
        <f>ROUND(N(data!C409),0)</f>
        <v>0</v>
      </c>
      <c r="CZ2" s="61">
        <f>ROUND(N(data!C410),0)</f>
        <v>0</v>
      </c>
      <c r="DA2" s="61">
        <f>ROUND(N(data!C411),0)</f>
        <v>333781</v>
      </c>
      <c r="DB2" s="61">
        <f>ROUND(N(data!C412),0)</f>
        <v>188918</v>
      </c>
      <c r="DC2" s="61">
        <f>ROUND(N(data!C413),0)</f>
        <v>0</v>
      </c>
      <c r="DD2" s="61">
        <f>ROUND(N(data!C414),0)</f>
        <v>563655</v>
      </c>
      <c r="DE2" s="61">
        <f>ROUND(N(data!C419),0)</f>
        <v>0</v>
      </c>
      <c r="DF2" s="209">
        <f>ROUND(N(data!D420),0)</f>
        <v>0</v>
      </c>
      <c r="DG2" s="209">
        <f>ROUND(N(data!C422),0)</f>
        <v>0</v>
      </c>
      <c r="DH2" s="20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042</v>
      </c>
      <c r="B2" s="211" t="str">
        <f>RIGHT(data!$C$96,4)</f>
        <v>2023</v>
      </c>
      <c r="C2" s="12" t="str">
        <f>data!C$55</f>
        <v>6010</v>
      </c>
      <c r="D2" s="12" t="s">
        <v>1155</v>
      </c>
      <c r="E2" s="209">
        <f>ROUND(N(data!C59), 0)</f>
        <v>0</v>
      </c>
      <c r="F2" s="320">
        <f>ROUND(N(data!C60), 2)</f>
        <v>0</v>
      </c>
      <c r="G2" s="209">
        <f>ROUND(N(data!C61), 0)</f>
        <v>0</v>
      </c>
      <c r="H2" s="209">
        <f>ROUND(N(data!C62), 0)</f>
        <v>0</v>
      </c>
      <c r="I2" s="209">
        <f>ROUND(N(data!C63), 0)</f>
        <v>0</v>
      </c>
      <c r="J2" s="209">
        <f>ROUND(N(data!C64), 0)</f>
        <v>0</v>
      </c>
      <c r="K2" s="209">
        <f>ROUND(N(data!C65), 0)</f>
        <v>0</v>
      </c>
      <c r="L2" s="209">
        <f>ROUND(N(data!C66), 0)</f>
        <v>0</v>
      </c>
      <c r="M2" s="209">
        <f>ROUND(N(data!C67), 0)</f>
        <v>0</v>
      </c>
      <c r="N2" s="209">
        <f>ROUND(N(data!C68), 0)</f>
        <v>0</v>
      </c>
      <c r="O2" s="209">
        <f>ROUND(N(data!C69), 0)</f>
        <v>0</v>
      </c>
      <c r="P2" s="209">
        <f>ROUND(N(data!C70), 0)</f>
        <v>0</v>
      </c>
      <c r="Q2" s="209">
        <f>ROUND(N(data!C71), 0)</f>
        <v>0</v>
      </c>
      <c r="R2" s="209">
        <f>ROUND(N(data!C72), 0)</f>
        <v>0</v>
      </c>
      <c r="S2" s="209">
        <f>ROUND(N(data!C73), 0)</f>
        <v>0</v>
      </c>
      <c r="T2" s="209">
        <f>ROUND(N(data!C74), 0)</f>
        <v>0</v>
      </c>
      <c r="U2" s="209">
        <f>ROUND(N(data!C75), 0)</f>
        <v>0</v>
      </c>
      <c r="V2" s="209">
        <f>ROUND(N(data!C76), 0)</f>
        <v>0</v>
      </c>
      <c r="W2" s="209">
        <f>ROUND(N(data!C77), 0)</f>
        <v>0</v>
      </c>
      <c r="X2" s="209">
        <f>ROUND(N(data!C78), 0)</f>
        <v>0</v>
      </c>
      <c r="Y2" s="209">
        <f>ROUND(N(data!C79), 0)</f>
        <v>0</v>
      </c>
      <c r="Z2" s="209">
        <f>ROUND(N(data!C80), 0)</f>
        <v>0</v>
      </c>
      <c r="AA2" s="209">
        <f>ROUND(N(data!C81), 0)</f>
        <v>0</v>
      </c>
      <c r="AB2" s="209">
        <f>ROUND(N(data!C82), 0)</f>
        <v>0</v>
      </c>
      <c r="AC2" s="209">
        <f>ROUND(N(data!C83), 0)</f>
        <v>0</v>
      </c>
      <c r="AD2" s="209">
        <f>ROUND(N(data!C84), 0)</f>
        <v>0</v>
      </c>
      <c r="AE2" s="209">
        <f>ROUND(N(data!C89), 0)</f>
        <v>0</v>
      </c>
      <c r="AF2" s="209">
        <f>ROUND(N(data!C87), 0)</f>
        <v>0</v>
      </c>
      <c r="AG2" s="209">
        <f>ROUND(N(data!C90), 0)</f>
        <v>0</v>
      </c>
      <c r="AH2" s="209">
        <f>ROUND(N(data!C91), 0)</f>
        <v>0</v>
      </c>
      <c r="AI2" s="209">
        <f>ROUND(N(data!C92), 0)</f>
        <v>0</v>
      </c>
      <c r="AJ2" s="209">
        <f>ROUND(N(data!C93), 0)</f>
        <v>0</v>
      </c>
      <c r="AK2" s="320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042</v>
      </c>
      <c r="B3" s="211" t="str">
        <f>RIGHT(data!$C$96,4)</f>
        <v>2023</v>
      </c>
      <c r="C3" s="12" t="str">
        <f>data!D$55</f>
        <v>6030</v>
      </c>
      <c r="D3" s="12" t="s">
        <v>1155</v>
      </c>
      <c r="E3" s="209">
        <f>ROUND(N(data!D59), 0)</f>
        <v>0</v>
      </c>
      <c r="F3" s="320">
        <f>ROUND(N(data!D60), 2)</f>
        <v>0</v>
      </c>
      <c r="G3" s="209">
        <f>ROUND(N(data!D61), 0)</f>
        <v>0</v>
      </c>
      <c r="H3" s="209">
        <f>ROUND(N(data!D62), 0)</f>
        <v>0</v>
      </c>
      <c r="I3" s="209">
        <f>ROUND(N(data!D63), 0)</f>
        <v>0</v>
      </c>
      <c r="J3" s="209">
        <f>ROUND(N(data!D64), 0)</f>
        <v>0</v>
      </c>
      <c r="K3" s="209">
        <f>ROUND(N(data!D65), 0)</f>
        <v>0</v>
      </c>
      <c r="L3" s="209">
        <f>ROUND(N(data!D66), 0)</f>
        <v>0</v>
      </c>
      <c r="M3" s="209">
        <f>ROUND(N(data!D67), 0)</f>
        <v>0</v>
      </c>
      <c r="N3" s="209">
        <f>ROUND(N(data!D68), 0)</f>
        <v>0</v>
      </c>
      <c r="O3" s="209">
        <f>ROUND(N(data!D69), 0)</f>
        <v>0</v>
      </c>
      <c r="P3" s="209">
        <f>ROUND(N(data!D70), 0)</f>
        <v>0</v>
      </c>
      <c r="Q3" s="209">
        <f>ROUND(N(data!D71), 0)</f>
        <v>0</v>
      </c>
      <c r="R3" s="209">
        <f>ROUND(N(data!D72), 0)</f>
        <v>0</v>
      </c>
      <c r="S3" s="209">
        <f>ROUND(N(data!D73), 0)</f>
        <v>0</v>
      </c>
      <c r="T3" s="209">
        <f>ROUND(N(data!D74), 0)</f>
        <v>0</v>
      </c>
      <c r="U3" s="209">
        <f>ROUND(N(data!D75), 0)</f>
        <v>0</v>
      </c>
      <c r="V3" s="209">
        <f>ROUND(N(data!D76), 0)</f>
        <v>0</v>
      </c>
      <c r="W3" s="209">
        <f>ROUND(N(data!D77), 0)</f>
        <v>0</v>
      </c>
      <c r="X3" s="209">
        <f>ROUND(N(data!D78), 0)</f>
        <v>0</v>
      </c>
      <c r="Y3" s="209">
        <f>ROUND(N(data!D79), 0)</f>
        <v>0</v>
      </c>
      <c r="Z3" s="209">
        <f>ROUND(N(data!D80), 0)</f>
        <v>0</v>
      </c>
      <c r="AA3" s="209">
        <f>ROUND(N(data!D81), 0)</f>
        <v>0</v>
      </c>
      <c r="AB3" s="209">
        <f>ROUND(N(data!D82), 0)</f>
        <v>0</v>
      </c>
      <c r="AC3" s="209">
        <f>ROUND(N(data!D83), 0)</f>
        <v>0</v>
      </c>
      <c r="AD3" s="209">
        <f>ROUND(N(data!D84), 0)</f>
        <v>0</v>
      </c>
      <c r="AE3" s="209">
        <f>ROUND(N(data!D89), 0)</f>
        <v>0</v>
      </c>
      <c r="AF3" s="209">
        <f>ROUND(N(data!D87), 0)</f>
        <v>0</v>
      </c>
      <c r="AG3" s="209">
        <f>ROUND(N(data!D90), 0)</f>
        <v>0</v>
      </c>
      <c r="AH3" s="209">
        <f>ROUND(N(data!D91), 0)</f>
        <v>0</v>
      </c>
      <c r="AI3" s="209">
        <f>ROUND(N(data!D92), 0)</f>
        <v>0</v>
      </c>
      <c r="AJ3" s="209">
        <f>ROUND(N(data!D93), 0)</f>
        <v>0</v>
      </c>
      <c r="AK3" s="320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042</v>
      </c>
      <c r="B4" s="211" t="str">
        <f>RIGHT(data!$C$96,4)</f>
        <v>2023</v>
      </c>
      <c r="C4" s="12" t="str">
        <f>data!E$55</f>
        <v>6070</v>
      </c>
      <c r="D4" s="12" t="s">
        <v>1155</v>
      </c>
      <c r="E4" s="209">
        <f>ROUND(N(data!E59), 0)</f>
        <v>1020</v>
      </c>
      <c r="F4" s="320">
        <f>ROUND(N(data!E60), 2)</f>
        <v>17.39</v>
      </c>
      <c r="G4" s="209">
        <f>ROUND(N(data!E61), 0)</f>
        <v>2073163</v>
      </c>
      <c r="H4" s="209">
        <f>ROUND(N(data!E62), 0)</f>
        <v>643480</v>
      </c>
      <c r="I4" s="209">
        <f>ROUND(N(data!E63), 0)</f>
        <v>0</v>
      </c>
      <c r="J4" s="209">
        <f>ROUND(N(data!E64), 0)</f>
        <v>0</v>
      </c>
      <c r="K4" s="209">
        <f>ROUND(N(data!E65), 0)</f>
        <v>0</v>
      </c>
      <c r="L4" s="209">
        <f>ROUND(N(data!E66), 0)</f>
        <v>0</v>
      </c>
      <c r="M4" s="209">
        <f>ROUND(N(data!E67), 0)</f>
        <v>223680</v>
      </c>
      <c r="N4" s="209">
        <f>ROUND(N(data!E68), 0)</f>
        <v>0</v>
      </c>
      <c r="O4" s="209">
        <f>ROUND(N(data!E69), 0)</f>
        <v>0</v>
      </c>
      <c r="P4" s="209">
        <f>ROUND(N(data!E70), 0)</f>
        <v>0</v>
      </c>
      <c r="Q4" s="209">
        <f>ROUND(N(data!E71), 0)</f>
        <v>0</v>
      </c>
      <c r="R4" s="209">
        <f>ROUND(N(data!E72), 0)</f>
        <v>0</v>
      </c>
      <c r="S4" s="209">
        <f>ROUND(N(data!E73), 0)</f>
        <v>0</v>
      </c>
      <c r="T4" s="209">
        <f>ROUND(N(data!E74), 0)</f>
        <v>0</v>
      </c>
      <c r="U4" s="209">
        <f>ROUND(N(data!E75), 0)</f>
        <v>0</v>
      </c>
      <c r="V4" s="209">
        <f>ROUND(N(data!E76), 0)</f>
        <v>0</v>
      </c>
      <c r="W4" s="209">
        <f>ROUND(N(data!E77), 0)</f>
        <v>0</v>
      </c>
      <c r="X4" s="209">
        <f>ROUND(N(data!E78), 0)</f>
        <v>0</v>
      </c>
      <c r="Y4" s="209">
        <f>ROUND(N(data!E79), 0)</f>
        <v>0</v>
      </c>
      <c r="Z4" s="209">
        <f>ROUND(N(data!E80), 0)</f>
        <v>0</v>
      </c>
      <c r="AA4" s="209">
        <f>ROUND(N(data!E81), 0)</f>
        <v>0</v>
      </c>
      <c r="AB4" s="209">
        <f>ROUND(N(data!E82), 0)</f>
        <v>0</v>
      </c>
      <c r="AC4" s="209">
        <f>ROUND(N(data!E83), 0)</f>
        <v>0</v>
      </c>
      <c r="AD4" s="209">
        <f>ROUND(N(data!E84), 0)</f>
        <v>0</v>
      </c>
      <c r="AE4" s="209">
        <f>ROUND(N(data!E89), 0)</f>
        <v>2581824</v>
      </c>
      <c r="AF4" s="209">
        <f>ROUND(N(data!E87), 0)</f>
        <v>2581824</v>
      </c>
      <c r="AG4" s="209">
        <f>ROUND(N(data!E90), 0)</f>
        <v>16219</v>
      </c>
      <c r="AH4" s="209">
        <f>ROUND(N(data!E91), 0)</f>
        <v>3741</v>
      </c>
      <c r="AI4" s="209">
        <f>ROUND(N(data!E92), 0)</f>
        <v>18342</v>
      </c>
      <c r="AJ4" s="209">
        <f>ROUND(N(data!E93), 0)</f>
        <v>24107</v>
      </c>
      <c r="AK4" s="320">
        <f>ROUND(N(data!E94), 2)</f>
        <v>17.39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042</v>
      </c>
      <c r="B5" s="211" t="str">
        <f>RIGHT(data!$C$96,4)</f>
        <v>2023</v>
      </c>
      <c r="C5" s="12" t="str">
        <f>data!F$55</f>
        <v>6100</v>
      </c>
      <c r="D5" s="12" t="s">
        <v>1155</v>
      </c>
      <c r="E5" s="209">
        <f>ROUND(N(data!F59), 0)</f>
        <v>0</v>
      </c>
      <c r="F5" s="320">
        <f>ROUND(N(data!F60), 2)</f>
        <v>0</v>
      </c>
      <c r="G5" s="209">
        <f>ROUND(N(data!F61), 0)</f>
        <v>0</v>
      </c>
      <c r="H5" s="209">
        <f>ROUND(N(data!F62), 0)</f>
        <v>0</v>
      </c>
      <c r="I5" s="209">
        <f>ROUND(N(data!F63), 0)</f>
        <v>0</v>
      </c>
      <c r="J5" s="209">
        <f>ROUND(N(data!F64), 0)</f>
        <v>0</v>
      </c>
      <c r="K5" s="209">
        <f>ROUND(N(data!F65), 0)</f>
        <v>0</v>
      </c>
      <c r="L5" s="209">
        <f>ROUND(N(data!F66), 0)</f>
        <v>0</v>
      </c>
      <c r="M5" s="209">
        <f>ROUND(N(data!F67), 0)</f>
        <v>0</v>
      </c>
      <c r="N5" s="209">
        <f>ROUND(N(data!F68), 0)</f>
        <v>0</v>
      </c>
      <c r="O5" s="209">
        <f>ROUND(N(data!F69), 0)</f>
        <v>0</v>
      </c>
      <c r="P5" s="209">
        <f>ROUND(N(data!F70), 0)</f>
        <v>0</v>
      </c>
      <c r="Q5" s="209">
        <f>ROUND(N(data!F71), 0)</f>
        <v>0</v>
      </c>
      <c r="R5" s="209">
        <f>ROUND(N(data!F72), 0)</f>
        <v>0</v>
      </c>
      <c r="S5" s="209">
        <f>ROUND(N(data!F73), 0)</f>
        <v>0</v>
      </c>
      <c r="T5" s="209">
        <f>ROUND(N(data!F74), 0)</f>
        <v>0</v>
      </c>
      <c r="U5" s="209">
        <f>ROUND(N(data!F75), 0)</f>
        <v>0</v>
      </c>
      <c r="V5" s="209">
        <f>ROUND(N(data!F76), 0)</f>
        <v>0</v>
      </c>
      <c r="W5" s="209">
        <f>ROUND(N(data!F77), 0)</f>
        <v>0</v>
      </c>
      <c r="X5" s="209">
        <f>ROUND(N(data!F78), 0)</f>
        <v>0</v>
      </c>
      <c r="Y5" s="209">
        <f>ROUND(N(data!F79), 0)</f>
        <v>0</v>
      </c>
      <c r="Z5" s="209">
        <f>ROUND(N(data!F80), 0)</f>
        <v>0</v>
      </c>
      <c r="AA5" s="209">
        <f>ROUND(N(data!F81), 0)</f>
        <v>0</v>
      </c>
      <c r="AB5" s="209">
        <f>ROUND(N(data!F82), 0)</f>
        <v>0</v>
      </c>
      <c r="AC5" s="209">
        <f>ROUND(N(data!F83), 0)</f>
        <v>0</v>
      </c>
      <c r="AD5" s="209">
        <f>ROUND(N(data!F84), 0)</f>
        <v>0</v>
      </c>
      <c r="AE5" s="209">
        <f>ROUND(N(data!F89), 0)</f>
        <v>0</v>
      </c>
      <c r="AF5" s="209">
        <f>ROUND(N(data!F87), 0)</f>
        <v>0</v>
      </c>
      <c r="AG5" s="209">
        <f>ROUND(N(data!F90), 0)</f>
        <v>0</v>
      </c>
      <c r="AH5" s="209">
        <f>ROUND(N(data!F91), 0)</f>
        <v>0</v>
      </c>
      <c r="AI5" s="209">
        <f>ROUND(N(data!F92), 0)</f>
        <v>0</v>
      </c>
      <c r="AJ5" s="209">
        <f>ROUND(N(data!F93), 0)</f>
        <v>0</v>
      </c>
      <c r="AK5" s="320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042</v>
      </c>
      <c r="B6" s="211" t="str">
        <f>RIGHT(data!$C$96,4)</f>
        <v>2023</v>
      </c>
      <c r="C6" s="12" t="str">
        <f>data!G$55</f>
        <v>6120</v>
      </c>
      <c r="D6" s="12" t="s">
        <v>1155</v>
      </c>
      <c r="E6" s="209">
        <f>ROUND(N(data!G59), 0)</f>
        <v>0</v>
      </c>
      <c r="F6" s="320">
        <f>ROUND(N(data!G60), 2)</f>
        <v>0</v>
      </c>
      <c r="G6" s="209">
        <f>ROUND(N(data!G61), 0)</f>
        <v>0</v>
      </c>
      <c r="H6" s="209">
        <f>ROUND(N(data!G62), 0)</f>
        <v>0</v>
      </c>
      <c r="I6" s="209">
        <f>ROUND(N(data!G63), 0)</f>
        <v>0</v>
      </c>
      <c r="J6" s="209">
        <f>ROUND(N(data!G64), 0)</f>
        <v>0</v>
      </c>
      <c r="K6" s="209">
        <f>ROUND(N(data!G65), 0)</f>
        <v>0</v>
      </c>
      <c r="L6" s="209">
        <f>ROUND(N(data!G66), 0)</f>
        <v>0</v>
      </c>
      <c r="M6" s="209">
        <f>ROUND(N(data!G67), 0)</f>
        <v>0</v>
      </c>
      <c r="N6" s="209">
        <f>ROUND(N(data!G68), 0)</f>
        <v>0</v>
      </c>
      <c r="O6" s="209">
        <f>ROUND(N(data!G69), 0)</f>
        <v>0</v>
      </c>
      <c r="P6" s="209">
        <f>ROUND(N(data!G70), 0)</f>
        <v>0</v>
      </c>
      <c r="Q6" s="209">
        <f>ROUND(N(data!G71), 0)</f>
        <v>0</v>
      </c>
      <c r="R6" s="209">
        <f>ROUND(N(data!G72), 0)</f>
        <v>0</v>
      </c>
      <c r="S6" s="209">
        <f>ROUND(N(data!G73), 0)</f>
        <v>0</v>
      </c>
      <c r="T6" s="209">
        <f>ROUND(N(data!G74), 0)</f>
        <v>0</v>
      </c>
      <c r="U6" s="209">
        <f>ROUND(N(data!G75), 0)</f>
        <v>0</v>
      </c>
      <c r="V6" s="209">
        <f>ROUND(N(data!G76), 0)</f>
        <v>0</v>
      </c>
      <c r="W6" s="209">
        <f>ROUND(N(data!G77), 0)</f>
        <v>0</v>
      </c>
      <c r="X6" s="209">
        <f>ROUND(N(data!G78), 0)</f>
        <v>0</v>
      </c>
      <c r="Y6" s="209">
        <f>ROUND(N(data!G79), 0)</f>
        <v>0</v>
      </c>
      <c r="Z6" s="209">
        <f>ROUND(N(data!G80), 0)</f>
        <v>0</v>
      </c>
      <c r="AA6" s="209">
        <f>ROUND(N(data!G81), 0)</f>
        <v>0</v>
      </c>
      <c r="AB6" s="209">
        <f>ROUND(N(data!G82), 0)</f>
        <v>0</v>
      </c>
      <c r="AC6" s="209">
        <f>ROUND(N(data!G83), 0)</f>
        <v>0</v>
      </c>
      <c r="AD6" s="209">
        <f>ROUND(N(data!G84), 0)</f>
        <v>0</v>
      </c>
      <c r="AE6" s="209">
        <f>ROUND(N(data!G89), 0)</f>
        <v>0</v>
      </c>
      <c r="AF6" s="209">
        <f>ROUND(N(data!G87), 0)</f>
        <v>0</v>
      </c>
      <c r="AG6" s="209">
        <f>ROUND(N(data!G90), 0)</f>
        <v>0</v>
      </c>
      <c r="AH6" s="209">
        <f>ROUND(N(data!G91), 0)</f>
        <v>0</v>
      </c>
      <c r="AI6" s="209">
        <f>ROUND(N(data!G92), 0)</f>
        <v>0</v>
      </c>
      <c r="AJ6" s="209">
        <f>ROUND(N(data!G93), 0)</f>
        <v>0</v>
      </c>
      <c r="AK6" s="320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042</v>
      </c>
      <c r="B7" s="211" t="str">
        <f>RIGHT(data!$C$96,4)</f>
        <v>2023</v>
      </c>
      <c r="C7" s="12" t="str">
        <f>data!H$55</f>
        <v>6140</v>
      </c>
      <c r="D7" s="12" t="s">
        <v>1155</v>
      </c>
      <c r="E7" s="209">
        <f>ROUND(N(data!H59), 0)</f>
        <v>0</v>
      </c>
      <c r="F7" s="320">
        <f>ROUND(N(data!H60), 2)</f>
        <v>0</v>
      </c>
      <c r="G7" s="209">
        <f>ROUND(N(data!H61), 0)</f>
        <v>0</v>
      </c>
      <c r="H7" s="209">
        <f>ROUND(N(data!H62), 0)</f>
        <v>0</v>
      </c>
      <c r="I7" s="209">
        <f>ROUND(N(data!H63), 0)</f>
        <v>0</v>
      </c>
      <c r="J7" s="209">
        <f>ROUND(N(data!H64), 0)</f>
        <v>0</v>
      </c>
      <c r="K7" s="209">
        <f>ROUND(N(data!H65), 0)</f>
        <v>0</v>
      </c>
      <c r="L7" s="209">
        <f>ROUND(N(data!H66), 0)</f>
        <v>0</v>
      </c>
      <c r="M7" s="209">
        <f>ROUND(N(data!H67), 0)</f>
        <v>0</v>
      </c>
      <c r="N7" s="209">
        <f>ROUND(N(data!H68), 0)</f>
        <v>0</v>
      </c>
      <c r="O7" s="209">
        <f>ROUND(N(data!H69), 0)</f>
        <v>0</v>
      </c>
      <c r="P7" s="209">
        <f>ROUND(N(data!H70), 0)</f>
        <v>0</v>
      </c>
      <c r="Q7" s="209">
        <f>ROUND(N(data!H71), 0)</f>
        <v>0</v>
      </c>
      <c r="R7" s="209">
        <f>ROUND(N(data!H72), 0)</f>
        <v>0</v>
      </c>
      <c r="S7" s="209">
        <f>ROUND(N(data!H73), 0)</f>
        <v>0</v>
      </c>
      <c r="T7" s="209">
        <f>ROUND(N(data!H74), 0)</f>
        <v>0</v>
      </c>
      <c r="U7" s="209">
        <f>ROUND(N(data!H75), 0)</f>
        <v>0</v>
      </c>
      <c r="V7" s="209">
        <f>ROUND(N(data!H76), 0)</f>
        <v>0</v>
      </c>
      <c r="W7" s="209">
        <f>ROUND(N(data!H77), 0)</f>
        <v>0</v>
      </c>
      <c r="X7" s="209">
        <f>ROUND(N(data!H78), 0)</f>
        <v>0</v>
      </c>
      <c r="Y7" s="209">
        <f>ROUND(N(data!H79), 0)</f>
        <v>0</v>
      </c>
      <c r="Z7" s="209">
        <f>ROUND(N(data!H80), 0)</f>
        <v>0</v>
      </c>
      <c r="AA7" s="209">
        <f>ROUND(N(data!H81), 0)</f>
        <v>0</v>
      </c>
      <c r="AB7" s="209">
        <f>ROUND(N(data!H82), 0)</f>
        <v>0</v>
      </c>
      <c r="AC7" s="209">
        <f>ROUND(N(data!H83), 0)</f>
        <v>0</v>
      </c>
      <c r="AD7" s="209">
        <f>ROUND(N(data!H84), 0)</f>
        <v>0</v>
      </c>
      <c r="AE7" s="209">
        <f>ROUND(N(data!H89), 0)</f>
        <v>0</v>
      </c>
      <c r="AF7" s="209">
        <f>ROUND(N(data!H87), 0)</f>
        <v>0</v>
      </c>
      <c r="AG7" s="209">
        <f>ROUND(N(data!H90), 0)</f>
        <v>0</v>
      </c>
      <c r="AH7" s="209">
        <f>ROUND(N(data!H91), 0)</f>
        <v>0</v>
      </c>
      <c r="AI7" s="209">
        <f>ROUND(N(data!H92), 0)</f>
        <v>0</v>
      </c>
      <c r="AJ7" s="209">
        <f>ROUND(N(data!H93), 0)</f>
        <v>0</v>
      </c>
      <c r="AK7" s="320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042</v>
      </c>
      <c r="B8" s="211" t="str">
        <f>RIGHT(data!$C$96,4)</f>
        <v>2023</v>
      </c>
      <c r="C8" s="12" t="str">
        <f>data!I$55</f>
        <v>6150</v>
      </c>
      <c r="D8" s="12" t="s">
        <v>1155</v>
      </c>
      <c r="E8" s="209">
        <f>ROUND(N(data!I59), 0)</f>
        <v>0</v>
      </c>
      <c r="F8" s="320">
        <f>ROUND(N(data!I60), 2)</f>
        <v>0</v>
      </c>
      <c r="G8" s="209">
        <f>ROUND(N(data!I61), 0)</f>
        <v>0</v>
      </c>
      <c r="H8" s="209">
        <f>ROUND(N(data!I62), 0)</f>
        <v>0</v>
      </c>
      <c r="I8" s="209">
        <f>ROUND(N(data!I63), 0)</f>
        <v>0</v>
      </c>
      <c r="J8" s="209">
        <f>ROUND(N(data!I64), 0)</f>
        <v>0</v>
      </c>
      <c r="K8" s="209">
        <f>ROUND(N(data!I65), 0)</f>
        <v>0</v>
      </c>
      <c r="L8" s="209">
        <f>ROUND(N(data!I66), 0)</f>
        <v>0</v>
      </c>
      <c r="M8" s="209">
        <f>ROUND(N(data!I67), 0)</f>
        <v>0</v>
      </c>
      <c r="N8" s="209">
        <f>ROUND(N(data!I68), 0)</f>
        <v>0</v>
      </c>
      <c r="O8" s="209">
        <f>ROUND(N(data!I69), 0)</f>
        <v>0</v>
      </c>
      <c r="P8" s="209">
        <f>ROUND(N(data!I70), 0)</f>
        <v>0</v>
      </c>
      <c r="Q8" s="209">
        <f>ROUND(N(data!I71), 0)</f>
        <v>0</v>
      </c>
      <c r="R8" s="209">
        <f>ROUND(N(data!I72), 0)</f>
        <v>0</v>
      </c>
      <c r="S8" s="209">
        <f>ROUND(N(data!I73), 0)</f>
        <v>0</v>
      </c>
      <c r="T8" s="209">
        <f>ROUND(N(data!I74), 0)</f>
        <v>0</v>
      </c>
      <c r="U8" s="209">
        <f>ROUND(N(data!I75), 0)</f>
        <v>0</v>
      </c>
      <c r="V8" s="209">
        <f>ROUND(N(data!I76), 0)</f>
        <v>0</v>
      </c>
      <c r="W8" s="209">
        <f>ROUND(N(data!I77), 0)</f>
        <v>0</v>
      </c>
      <c r="X8" s="209">
        <f>ROUND(N(data!I78), 0)</f>
        <v>0</v>
      </c>
      <c r="Y8" s="209">
        <f>ROUND(N(data!I79), 0)</f>
        <v>0</v>
      </c>
      <c r="Z8" s="209">
        <f>ROUND(N(data!I80), 0)</f>
        <v>0</v>
      </c>
      <c r="AA8" s="209">
        <f>ROUND(N(data!I81), 0)</f>
        <v>0</v>
      </c>
      <c r="AB8" s="209">
        <f>ROUND(N(data!I82), 0)</f>
        <v>0</v>
      </c>
      <c r="AC8" s="209">
        <f>ROUND(N(data!I83), 0)</f>
        <v>0</v>
      </c>
      <c r="AD8" s="209">
        <f>ROUND(N(data!I84), 0)</f>
        <v>0</v>
      </c>
      <c r="AE8" s="209">
        <f>ROUND(N(data!I89), 0)</f>
        <v>0</v>
      </c>
      <c r="AF8" s="209">
        <f>ROUND(N(data!I87), 0)</f>
        <v>0</v>
      </c>
      <c r="AG8" s="209">
        <f>ROUND(N(data!I90), 0)</f>
        <v>0</v>
      </c>
      <c r="AH8" s="209">
        <f>ROUND(N(data!I91), 0)</f>
        <v>0</v>
      </c>
      <c r="AI8" s="209">
        <f>ROUND(N(data!I92), 0)</f>
        <v>0</v>
      </c>
      <c r="AJ8" s="209">
        <f>ROUND(N(data!I93), 0)</f>
        <v>0</v>
      </c>
      <c r="AK8" s="32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042</v>
      </c>
      <c r="B9" s="211" t="str">
        <f>RIGHT(data!$C$96,4)</f>
        <v>2023</v>
      </c>
      <c r="C9" s="12" t="str">
        <f>data!J$55</f>
        <v>6170</v>
      </c>
      <c r="D9" s="12" t="s">
        <v>1155</v>
      </c>
      <c r="E9" s="209">
        <f>ROUND(N(data!J59), 0)</f>
        <v>0</v>
      </c>
      <c r="F9" s="320">
        <f>ROUND(N(data!J60), 2)</f>
        <v>0</v>
      </c>
      <c r="G9" s="209">
        <f>ROUND(N(data!J61), 0)</f>
        <v>0</v>
      </c>
      <c r="H9" s="209">
        <f>ROUND(N(data!J62), 0)</f>
        <v>0</v>
      </c>
      <c r="I9" s="209">
        <f>ROUND(N(data!J63), 0)</f>
        <v>0</v>
      </c>
      <c r="J9" s="209">
        <f>ROUND(N(data!J64), 0)</f>
        <v>0</v>
      </c>
      <c r="K9" s="209">
        <f>ROUND(N(data!J65), 0)</f>
        <v>0</v>
      </c>
      <c r="L9" s="209">
        <f>ROUND(N(data!J66), 0)</f>
        <v>0</v>
      </c>
      <c r="M9" s="209">
        <f>ROUND(N(data!J67), 0)</f>
        <v>0</v>
      </c>
      <c r="N9" s="209">
        <f>ROUND(N(data!J68), 0)</f>
        <v>0</v>
      </c>
      <c r="O9" s="209">
        <f>ROUND(N(data!J69), 0)</f>
        <v>0</v>
      </c>
      <c r="P9" s="209">
        <f>ROUND(N(data!J70), 0)</f>
        <v>0</v>
      </c>
      <c r="Q9" s="209">
        <f>ROUND(N(data!J71), 0)</f>
        <v>0</v>
      </c>
      <c r="R9" s="209">
        <f>ROUND(N(data!J72), 0)</f>
        <v>0</v>
      </c>
      <c r="S9" s="209">
        <f>ROUND(N(data!J73), 0)</f>
        <v>0</v>
      </c>
      <c r="T9" s="209">
        <f>ROUND(N(data!J74), 0)</f>
        <v>0</v>
      </c>
      <c r="U9" s="209">
        <f>ROUND(N(data!J75), 0)</f>
        <v>0</v>
      </c>
      <c r="V9" s="209">
        <f>ROUND(N(data!J76), 0)</f>
        <v>0</v>
      </c>
      <c r="W9" s="209">
        <f>ROUND(N(data!J77), 0)</f>
        <v>0</v>
      </c>
      <c r="X9" s="209">
        <f>ROUND(N(data!J78), 0)</f>
        <v>0</v>
      </c>
      <c r="Y9" s="209">
        <f>ROUND(N(data!J79), 0)</f>
        <v>0</v>
      </c>
      <c r="Z9" s="209">
        <f>ROUND(N(data!J80), 0)</f>
        <v>0</v>
      </c>
      <c r="AA9" s="209">
        <f>ROUND(N(data!J81), 0)</f>
        <v>0</v>
      </c>
      <c r="AB9" s="209">
        <f>ROUND(N(data!J82), 0)</f>
        <v>0</v>
      </c>
      <c r="AC9" s="209">
        <f>ROUND(N(data!J83), 0)</f>
        <v>0</v>
      </c>
      <c r="AD9" s="209">
        <f>ROUND(N(data!J84), 0)</f>
        <v>0</v>
      </c>
      <c r="AE9" s="209">
        <f>ROUND(N(data!J89), 0)</f>
        <v>0</v>
      </c>
      <c r="AF9" s="209">
        <f>ROUND(N(data!J87), 0)</f>
        <v>0</v>
      </c>
      <c r="AG9" s="209">
        <f>ROUND(N(data!J90), 0)</f>
        <v>0</v>
      </c>
      <c r="AH9" s="209">
        <f>ROUND(N(data!J91), 0)</f>
        <v>0</v>
      </c>
      <c r="AI9" s="209">
        <f>ROUND(N(data!J92), 0)</f>
        <v>0</v>
      </c>
      <c r="AJ9" s="209">
        <f>ROUND(N(data!J93), 0)</f>
        <v>0</v>
      </c>
      <c r="AK9" s="32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042</v>
      </c>
      <c r="B10" s="211" t="str">
        <f>RIGHT(data!$C$96,4)</f>
        <v>2023</v>
      </c>
      <c r="C10" s="12" t="str">
        <f>data!K$55</f>
        <v>6200</v>
      </c>
      <c r="D10" s="12" t="s">
        <v>1155</v>
      </c>
      <c r="E10" s="209">
        <f>ROUND(N(data!K59), 0)</f>
        <v>0</v>
      </c>
      <c r="F10" s="320">
        <f>ROUND(N(data!K60), 2)</f>
        <v>0</v>
      </c>
      <c r="G10" s="209">
        <f>ROUND(N(data!K61), 0)</f>
        <v>0</v>
      </c>
      <c r="H10" s="209">
        <f>ROUND(N(data!K62), 0)</f>
        <v>0</v>
      </c>
      <c r="I10" s="209">
        <f>ROUND(N(data!K63), 0)</f>
        <v>0</v>
      </c>
      <c r="J10" s="209">
        <f>ROUND(N(data!K64), 0)</f>
        <v>0</v>
      </c>
      <c r="K10" s="209">
        <f>ROUND(N(data!K65), 0)</f>
        <v>0</v>
      </c>
      <c r="L10" s="209">
        <f>ROUND(N(data!K66), 0)</f>
        <v>0</v>
      </c>
      <c r="M10" s="209">
        <f>ROUND(N(data!K67), 0)</f>
        <v>0</v>
      </c>
      <c r="N10" s="209">
        <f>ROUND(N(data!K68), 0)</f>
        <v>0</v>
      </c>
      <c r="O10" s="209">
        <f>ROUND(N(data!K69), 0)</f>
        <v>0</v>
      </c>
      <c r="P10" s="209">
        <f>ROUND(N(data!K70), 0)</f>
        <v>0</v>
      </c>
      <c r="Q10" s="209">
        <f>ROUND(N(data!K71), 0)</f>
        <v>0</v>
      </c>
      <c r="R10" s="209">
        <f>ROUND(N(data!K72), 0)</f>
        <v>0</v>
      </c>
      <c r="S10" s="209">
        <f>ROUND(N(data!K73), 0)</f>
        <v>0</v>
      </c>
      <c r="T10" s="209">
        <f>ROUND(N(data!K74), 0)</f>
        <v>0</v>
      </c>
      <c r="U10" s="209">
        <f>ROUND(N(data!K75), 0)</f>
        <v>0</v>
      </c>
      <c r="V10" s="209">
        <f>ROUND(N(data!K76), 0)</f>
        <v>0</v>
      </c>
      <c r="W10" s="209">
        <f>ROUND(N(data!K77), 0)</f>
        <v>0</v>
      </c>
      <c r="X10" s="209">
        <f>ROUND(N(data!K78), 0)</f>
        <v>0</v>
      </c>
      <c r="Y10" s="209">
        <f>ROUND(N(data!K79), 0)</f>
        <v>0</v>
      </c>
      <c r="Z10" s="209">
        <f>ROUND(N(data!K80), 0)</f>
        <v>0</v>
      </c>
      <c r="AA10" s="209">
        <f>ROUND(N(data!K81), 0)</f>
        <v>0</v>
      </c>
      <c r="AB10" s="209">
        <f>ROUND(N(data!K82), 0)</f>
        <v>0</v>
      </c>
      <c r="AC10" s="209">
        <f>ROUND(N(data!K83), 0)</f>
        <v>0</v>
      </c>
      <c r="AD10" s="209">
        <f>ROUND(N(data!K84), 0)</f>
        <v>0</v>
      </c>
      <c r="AE10" s="209">
        <f>ROUND(N(data!K89), 0)</f>
        <v>0</v>
      </c>
      <c r="AF10" s="209">
        <f>ROUND(N(data!K87), 0)</f>
        <v>0</v>
      </c>
      <c r="AG10" s="209">
        <f>ROUND(N(data!K90), 0)</f>
        <v>0</v>
      </c>
      <c r="AH10" s="209">
        <f>ROUND(N(data!K91), 0)</f>
        <v>0</v>
      </c>
      <c r="AI10" s="209">
        <f>ROUND(N(data!K92), 0)</f>
        <v>0</v>
      </c>
      <c r="AJ10" s="209">
        <f>ROUND(N(data!K93), 0)</f>
        <v>0</v>
      </c>
      <c r="AK10" s="32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042</v>
      </c>
      <c r="B11" s="211" t="str">
        <f>RIGHT(data!$C$96,4)</f>
        <v>2023</v>
      </c>
      <c r="C11" s="12" t="str">
        <f>data!L$55</f>
        <v>6210</v>
      </c>
      <c r="D11" s="12" t="s">
        <v>1155</v>
      </c>
      <c r="E11" s="209">
        <f>ROUND(N(data!L59), 0)</f>
        <v>0</v>
      </c>
      <c r="F11" s="320">
        <f>ROUND(N(data!L60), 2)</f>
        <v>0</v>
      </c>
      <c r="G11" s="209">
        <f>ROUND(N(data!L61), 0)</f>
        <v>0</v>
      </c>
      <c r="H11" s="209">
        <f>ROUND(N(data!L62), 0)</f>
        <v>0</v>
      </c>
      <c r="I11" s="209">
        <f>ROUND(N(data!L63), 0)</f>
        <v>0</v>
      </c>
      <c r="J11" s="209">
        <f>ROUND(N(data!L64), 0)</f>
        <v>0</v>
      </c>
      <c r="K11" s="209">
        <f>ROUND(N(data!L65), 0)</f>
        <v>0</v>
      </c>
      <c r="L11" s="209">
        <f>ROUND(N(data!L66), 0)</f>
        <v>0</v>
      </c>
      <c r="M11" s="209">
        <f>ROUND(N(data!L67), 0)</f>
        <v>0</v>
      </c>
      <c r="N11" s="209">
        <f>ROUND(N(data!L68), 0)</f>
        <v>0</v>
      </c>
      <c r="O11" s="209">
        <f>ROUND(N(data!L69), 0)</f>
        <v>0</v>
      </c>
      <c r="P11" s="209">
        <f>ROUND(N(data!L70), 0)</f>
        <v>0</v>
      </c>
      <c r="Q11" s="209">
        <f>ROUND(N(data!L71), 0)</f>
        <v>0</v>
      </c>
      <c r="R11" s="209">
        <f>ROUND(N(data!L72), 0)</f>
        <v>0</v>
      </c>
      <c r="S11" s="209">
        <f>ROUND(N(data!L73), 0)</f>
        <v>0</v>
      </c>
      <c r="T11" s="209">
        <f>ROUND(N(data!L74), 0)</f>
        <v>0</v>
      </c>
      <c r="U11" s="209">
        <f>ROUND(N(data!L75), 0)</f>
        <v>0</v>
      </c>
      <c r="V11" s="209">
        <f>ROUND(N(data!L76), 0)</f>
        <v>0</v>
      </c>
      <c r="W11" s="209">
        <f>ROUND(N(data!L77), 0)</f>
        <v>0</v>
      </c>
      <c r="X11" s="209">
        <f>ROUND(N(data!L78), 0)</f>
        <v>0</v>
      </c>
      <c r="Y11" s="209">
        <f>ROUND(N(data!L79), 0)</f>
        <v>0</v>
      </c>
      <c r="Z11" s="209">
        <f>ROUND(N(data!L80), 0)</f>
        <v>0</v>
      </c>
      <c r="AA11" s="209">
        <f>ROUND(N(data!L81), 0)</f>
        <v>0</v>
      </c>
      <c r="AB11" s="209">
        <f>ROUND(N(data!L82), 0)</f>
        <v>0</v>
      </c>
      <c r="AC11" s="209">
        <f>ROUND(N(data!L83), 0)</f>
        <v>0</v>
      </c>
      <c r="AD11" s="209">
        <f>ROUND(N(data!L84), 0)</f>
        <v>0</v>
      </c>
      <c r="AE11" s="209">
        <f>ROUND(N(data!L89), 0)</f>
        <v>0</v>
      </c>
      <c r="AF11" s="209">
        <f>ROUND(N(data!L87), 0)</f>
        <v>0</v>
      </c>
      <c r="AG11" s="209">
        <f>ROUND(N(data!L90), 0)</f>
        <v>0</v>
      </c>
      <c r="AH11" s="209">
        <f>ROUND(N(data!L91), 0)</f>
        <v>0</v>
      </c>
      <c r="AI11" s="209">
        <f>ROUND(N(data!L92), 0)</f>
        <v>0</v>
      </c>
      <c r="AJ11" s="209">
        <f>ROUND(N(data!L93), 0)</f>
        <v>0</v>
      </c>
      <c r="AK11" s="32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042</v>
      </c>
      <c r="B12" s="211" t="str">
        <f>RIGHT(data!$C$96,4)</f>
        <v>2023</v>
      </c>
      <c r="C12" s="12" t="str">
        <f>data!M$55</f>
        <v>6330</v>
      </c>
      <c r="D12" s="12" t="s">
        <v>1155</v>
      </c>
      <c r="E12" s="209">
        <f>ROUND(N(data!M59), 0)</f>
        <v>0</v>
      </c>
      <c r="F12" s="320">
        <f>ROUND(N(data!M60), 2)</f>
        <v>0</v>
      </c>
      <c r="G12" s="209">
        <f>ROUND(N(data!M61), 0)</f>
        <v>0</v>
      </c>
      <c r="H12" s="209">
        <f>ROUND(N(data!M62), 0)</f>
        <v>0</v>
      </c>
      <c r="I12" s="209">
        <f>ROUND(N(data!M63), 0)</f>
        <v>0</v>
      </c>
      <c r="J12" s="209">
        <f>ROUND(N(data!M64), 0)</f>
        <v>0</v>
      </c>
      <c r="K12" s="209">
        <f>ROUND(N(data!M65), 0)</f>
        <v>0</v>
      </c>
      <c r="L12" s="209">
        <f>ROUND(N(data!M66), 0)</f>
        <v>0</v>
      </c>
      <c r="M12" s="209">
        <f>ROUND(N(data!M67), 0)</f>
        <v>0</v>
      </c>
      <c r="N12" s="209">
        <f>ROUND(N(data!M68), 0)</f>
        <v>0</v>
      </c>
      <c r="O12" s="209">
        <f>ROUND(N(data!M69), 0)</f>
        <v>0</v>
      </c>
      <c r="P12" s="209">
        <f>ROUND(N(data!M70), 0)</f>
        <v>0</v>
      </c>
      <c r="Q12" s="209">
        <f>ROUND(N(data!M71), 0)</f>
        <v>0</v>
      </c>
      <c r="R12" s="209">
        <f>ROUND(N(data!M72), 0)</f>
        <v>0</v>
      </c>
      <c r="S12" s="209">
        <f>ROUND(N(data!M73), 0)</f>
        <v>0</v>
      </c>
      <c r="T12" s="209">
        <f>ROUND(N(data!M74), 0)</f>
        <v>0</v>
      </c>
      <c r="U12" s="209">
        <f>ROUND(N(data!M75), 0)</f>
        <v>0</v>
      </c>
      <c r="V12" s="209">
        <f>ROUND(N(data!M76), 0)</f>
        <v>0</v>
      </c>
      <c r="W12" s="209">
        <f>ROUND(N(data!M77), 0)</f>
        <v>0</v>
      </c>
      <c r="X12" s="209">
        <f>ROUND(N(data!M78), 0)</f>
        <v>0</v>
      </c>
      <c r="Y12" s="209">
        <f>ROUND(N(data!M79), 0)</f>
        <v>0</v>
      </c>
      <c r="Z12" s="209">
        <f>ROUND(N(data!M80), 0)</f>
        <v>0</v>
      </c>
      <c r="AA12" s="209">
        <f>ROUND(N(data!M81), 0)</f>
        <v>0</v>
      </c>
      <c r="AB12" s="209">
        <f>ROUND(N(data!M82), 0)</f>
        <v>0</v>
      </c>
      <c r="AC12" s="209">
        <f>ROUND(N(data!M83), 0)</f>
        <v>0</v>
      </c>
      <c r="AD12" s="209">
        <f>ROUND(N(data!M84), 0)</f>
        <v>0</v>
      </c>
      <c r="AE12" s="209">
        <f>ROUND(N(data!M89), 0)</f>
        <v>0</v>
      </c>
      <c r="AF12" s="209">
        <f>ROUND(N(data!M87), 0)</f>
        <v>0</v>
      </c>
      <c r="AG12" s="209">
        <f>ROUND(N(data!M90), 0)</f>
        <v>0</v>
      </c>
      <c r="AH12" s="209">
        <f>ROUND(N(data!M91), 0)</f>
        <v>0</v>
      </c>
      <c r="AI12" s="209">
        <f>ROUND(N(data!M92), 0)</f>
        <v>0</v>
      </c>
      <c r="AJ12" s="209">
        <f>ROUND(N(data!M93), 0)</f>
        <v>0</v>
      </c>
      <c r="AK12" s="32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042</v>
      </c>
      <c r="B13" s="211" t="str">
        <f>RIGHT(data!$C$96,4)</f>
        <v>2023</v>
      </c>
      <c r="C13" s="12" t="str">
        <f>data!N$55</f>
        <v>6400</v>
      </c>
      <c r="D13" s="12" t="s">
        <v>1155</v>
      </c>
      <c r="E13" s="209">
        <f>ROUND(N(data!N59), 0)</f>
        <v>0</v>
      </c>
      <c r="F13" s="320">
        <f>ROUND(N(data!N60), 2)</f>
        <v>0</v>
      </c>
      <c r="G13" s="209">
        <f>ROUND(N(data!N61), 0)</f>
        <v>0</v>
      </c>
      <c r="H13" s="209">
        <f>ROUND(N(data!N62), 0)</f>
        <v>0</v>
      </c>
      <c r="I13" s="209">
        <f>ROUND(N(data!N63), 0)</f>
        <v>0</v>
      </c>
      <c r="J13" s="209">
        <f>ROUND(N(data!N64), 0)</f>
        <v>0</v>
      </c>
      <c r="K13" s="209">
        <f>ROUND(N(data!N65), 0)</f>
        <v>0</v>
      </c>
      <c r="L13" s="209">
        <f>ROUND(N(data!N66), 0)</f>
        <v>0</v>
      </c>
      <c r="M13" s="209">
        <f>ROUND(N(data!N67), 0)</f>
        <v>0</v>
      </c>
      <c r="N13" s="209">
        <f>ROUND(N(data!N68), 0)</f>
        <v>0</v>
      </c>
      <c r="O13" s="209">
        <f>ROUND(N(data!N69), 0)</f>
        <v>0</v>
      </c>
      <c r="P13" s="209">
        <f>ROUND(N(data!N70), 0)</f>
        <v>0</v>
      </c>
      <c r="Q13" s="209">
        <f>ROUND(N(data!N71), 0)</f>
        <v>0</v>
      </c>
      <c r="R13" s="209">
        <f>ROUND(N(data!N72), 0)</f>
        <v>0</v>
      </c>
      <c r="S13" s="209">
        <f>ROUND(N(data!N73), 0)</f>
        <v>0</v>
      </c>
      <c r="T13" s="209">
        <f>ROUND(N(data!N74), 0)</f>
        <v>0</v>
      </c>
      <c r="U13" s="209">
        <f>ROUND(N(data!N75), 0)</f>
        <v>0</v>
      </c>
      <c r="V13" s="209">
        <f>ROUND(N(data!N76), 0)</f>
        <v>0</v>
      </c>
      <c r="W13" s="209">
        <f>ROUND(N(data!N77), 0)</f>
        <v>0</v>
      </c>
      <c r="X13" s="209">
        <f>ROUND(N(data!N78), 0)</f>
        <v>0</v>
      </c>
      <c r="Y13" s="209">
        <f>ROUND(N(data!N79), 0)</f>
        <v>0</v>
      </c>
      <c r="Z13" s="209">
        <f>ROUND(N(data!N80), 0)</f>
        <v>0</v>
      </c>
      <c r="AA13" s="209">
        <f>ROUND(N(data!N81), 0)</f>
        <v>0</v>
      </c>
      <c r="AB13" s="209">
        <f>ROUND(N(data!N82), 0)</f>
        <v>0</v>
      </c>
      <c r="AC13" s="209">
        <f>ROUND(N(data!N83), 0)</f>
        <v>0</v>
      </c>
      <c r="AD13" s="209">
        <f>ROUND(N(data!N84), 0)</f>
        <v>0</v>
      </c>
      <c r="AE13" s="209">
        <f>ROUND(N(data!N89), 0)</f>
        <v>0</v>
      </c>
      <c r="AF13" s="209">
        <f>ROUND(N(data!N87), 0)</f>
        <v>0</v>
      </c>
      <c r="AG13" s="209">
        <f>ROUND(N(data!N90), 0)</f>
        <v>0</v>
      </c>
      <c r="AH13" s="209">
        <f>ROUND(N(data!N91), 0)</f>
        <v>0</v>
      </c>
      <c r="AI13" s="209">
        <f>ROUND(N(data!N92), 0)</f>
        <v>0</v>
      </c>
      <c r="AJ13" s="209">
        <f>ROUND(N(data!N93), 0)</f>
        <v>0</v>
      </c>
      <c r="AK13" s="320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042</v>
      </c>
      <c r="B14" s="211" t="str">
        <f>RIGHT(data!$C$96,4)</f>
        <v>2023</v>
      </c>
      <c r="C14" s="12" t="str">
        <f>data!O$55</f>
        <v>7010</v>
      </c>
      <c r="D14" s="12" t="s">
        <v>1155</v>
      </c>
      <c r="E14" s="209">
        <f>ROUND(N(data!O59), 0)</f>
        <v>0</v>
      </c>
      <c r="F14" s="320">
        <f>ROUND(N(data!O60), 2)</f>
        <v>0</v>
      </c>
      <c r="G14" s="209">
        <f>ROUND(N(data!O61), 0)</f>
        <v>0</v>
      </c>
      <c r="H14" s="209">
        <f>ROUND(N(data!O62), 0)</f>
        <v>0</v>
      </c>
      <c r="I14" s="209">
        <f>ROUND(N(data!O63), 0)</f>
        <v>0</v>
      </c>
      <c r="J14" s="209">
        <f>ROUND(N(data!O64), 0)</f>
        <v>0</v>
      </c>
      <c r="K14" s="209">
        <f>ROUND(N(data!O65), 0)</f>
        <v>0</v>
      </c>
      <c r="L14" s="209">
        <f>ROUND(N(data!O66), 0)</f>
        <v>0</v>
      </c>
      <c r="M14" s="209">
        <f>ROUND(N(data!O67), 0)</f>
        <v>0</v>
      </c>
      <c r="N14" s="209">
        <f>ROUND(N(data!O68), 0)</f>
        <v>0</v>
      </c>
      <c r="O14" s="209">
        <f>ROUND(N(data!O69), 0)</f>
        <v>0</v>
      </c>
      <c r="P14" s="209">
        <f>ROUND(N(data!O70), 0)</f>
        <v>0</v>
      </c>
      <c r="Q14" s="209">
        <f>ROUND(N(data!O71), 0)</f>
        <v>0</v>
      </c>
      <c r="R14" s="209">
        <f>ROUND(N(data!O72), 0)</f>
        <v>0</v>
      </c>
      <c r="S14" s="209">
        <f>ROUND(N(data!O73), 0)</f>
        <v>0</v>
      </c>
      <c r="T14" s="209">
        <f>ROUND(N(data!O74), 0)</f>
        <v>0</v>
      </c>
      <c r="U14" s="209">
        <f>ROUND(N(data!O75), 0)</f>
        <v>0</v>
      </c>
      <c r="V14" s="209">
        <f>ROUND(N(data!O76), 0)</f>
        <v>0</v>
      </c>
      <c r="W14" s="209">
        <f>ROUND(N(data!O77), 0)</f>
        <v>0</v>
      </c>
      <c r="X14" s="209">
        <f>ROUND(N(data!O78), 0)</f>
        <v>0</v>
      </c>
      <c r="Y14" s="209">
        <f>ROUND(N(data!O79), 0)</f>
        <v>0</v>
      </c>
      <c r="Z14" s="209">
        <f>ROUND(N(data!O80), 0)</f>
        <v>0</v>
      </c>
      <c r="AA14" s="209">
        <f>ROUND(N(data!O81), 0)</f>
        <v>0</v>
      </c>
      <c r="AB14" s="209">
        <f>ROUND(N(data!O82), 0)</f>
        <v>0</v>
      </c>
      <c r="AC14" s="209">
        <f>ROUND(N(data!O83), 0)</f>
        <v>0</v>
      </c>
      <c r="AD14" s="209">
        <f>ROUND(N(data!O84), 0)</f>
        <v>0</v>
      </c>
      <c r="AE14" s="209">
        <f>ROUND(N(data!O89), 0)</f>
        <v>0</v>
      </c>
      <c r="AF14" s="209">
        <f>ROUND(N(data!O87), 0)</f>
        <v>0</v>
      </c>
      <c r="AG14" s="209">
        <f>ROUND(N(data!O90), 0)</f>
        <v>0</v>
      </c>
      <c r="AH14" s="209">
        <f>ROUND(N(data!O91), 0)</f>
        <v>0</v>
      </c>
      <c r="AI14" s="209">
        <f>ROUND(N(data!O92), 0)</f>
        <v>0</v>
      </c>
      <c r="AJ14" s="209">
        <f>ROUND(N(data!O93), 0)</f>
        <v>0</v>
      </c>
      <c r="AK14" s="320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042</v>
      </c>
      <c r="B15" s="211" t="str">
        <f>RIGHT(data!$C$96,4)</f>
        <v>2023</v>
      </c>
      <c r="C15" s="12" t="str">
        <f>data!P$55</f>
        <v>7020</v>
      </c>
      <c r="D15" s="12" t="s">
        <v>1155</v>
      </c>
      <c r="E15" s="209">
        <f>ROUND(N(data!P59), 0)</f>
        <v>0</v>
      </c>
      <c r="F15" s="320">
        <f>ROUND(N(data!P60), 2)</f>
        <v>10.66</v>
      </c>
      <c r="G15" s="209">
        <f>ROUND(N(data!P61), 0)</f>
        <v>2604335</v>
      </c>
      <c r="H15" s="209">
        <f>ROUND(N(data!P62), 0)</f>
        <v>808348</v>
      </c>
      <c r="I15" s="209">
        <f>ROUND(N(data!P63), 0)</f>
        <v>0</v>
      </c>
      <c r="J15" s="209">
        <f>ROUND(N(data!P64), 0)</f>
        <v>0</v>
      </c>
      <c r="K15" s="209">
        <f>ROUND(N(data!P65), 0)</f>
        <v>0</v>
      </c>
      <c r="L15" s="209">
        <f>ROUND(N(data!P66), 0)</f>
        <v>0</v>
      </c>
      <c r="M15" s="209">
        <f>ROUND(N(data!P67), 0)</f>
        <v>53868</v>
      </c>
      <c r="N15" s="209">
        <f>ROUND(N(data!P68), 0)</f>
        <v>0</v>
      </c>
      <c r="O15" s="209">
        <f>ROUND(N(data!P69), 0)</f>
        <v>0</v>
      </c>
      <c r="P15" s="209">
        <f>ROUND(N(data!P70), 0)</f>
        <v>0</v>
      </c>
      <c r="Q15" s="209">
        <f>ROUND(N(data!P71), 0)</f>
        <v>0</v>
      </c>
      <c r="R15" s="209">
        <f>ROUND(N(data!P72), 0)</f>
        <v>0</v>
      </c>
      <c r="S15" s="209">
        <f>ROUND(N(data!P73), 0)</f>
        <v>0</v>
      </c>
      <c r="T15" s="209">
        <f>ROUND(N(data!P74), 0)</f>
        <v>0</v>
      </c>
      <c r="U15" s="209">
        <f>ROUND(N(data!P75), 0)</f>
        <v>0</v>
      </c>
      <c r="V15" s="209">
        <f>ROUND(N(data!P76), 0)</f>
        <v>0</v>
      </c>
      <c r="W15" s="209">
        <f>ROUND(N(data!P77), 0)</f>
        <v>0</v>
      </c>
      <c r="X15" s="209">
        <f>ROUND(N(data!P78), 0)</f>
        <v>0</v>
      </c>
      <c r="Y15" s="209">
        <f>ROUND(N(data!P79), 0)</f>
        <v>0</v>
      </c>
      <c r="Z15" s="209">
        <f>ROUND(N(data!P80), 0)</f>
        <v>0</v>
      </c>
      <c r="AA15" s="209">
        <f>ROUND(N(data!P81), 0)</f>
        <v>0</v>
      </c>
      <c r="AB15" s="209">
        <f>ROUND(N(data!P82), 0)</f>
        <v>0</v>
      </c>
      <c r="AC15" s="209">
        <f>ROUND(N(data!P83), 0)</f>
        <v>0</v>
      </c>
      <c r="AD15" s="209">
        <f>ROUND(N(data!P84), 0)</f>
        <v>0</v>
      </c>
      <c r="AE15" s="209">
        <f>ROUND(N(data!P89), 0)</f>
        <v>13165708</v>
      </c>
      <c r="AF15" s="209">
        <f>ROUND(N(data!P87), 0)</f>
        <v>3531015</v>
      </c>
      <c r="AG15" s="209">
        <f>ROUND(N(data!P90), 0)</f>
        <v>3906</v>
      </c>
      <c r="AH15" s="209">
        <f>ROUND(N(data!P91), 0)</f>
        <v>0</v>
      </c>
      <c r="AI15" s="209">
        <f>ROUND(N(data!P92), 0)</f>
        <v>0</v>
      </c>
      <c r="AJ15" s="209">
        <f>ROUND(N(data!P93), 0)</f>
        <v>21472</v>
      </c>
      <c r="AK15" s="320">
        <f>ROUND(N(data!P94), 2)</f>
        <v>10.66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042</v>
      </c>
      <c r="B16" s="211" t="str">
        <f>RIGHT(data!$C$96,4)</f>
        <v>2023</v>
      </c>
      <c r="C16" s="12" t="str">
        <f>data!Q$55</f>
        <v>7030</v>
      </c>
      <c r="D16" s="12" t="s">
        <v>1155</v>
      </c>
      <c r="E16" s="209">
        <f>ROUND(N(data!Q59), 0)</f>
        <v>0</v>
      </c>
      <c r="F16" s="320">
        <f>ROUND(N(data!Q60), 2)</f>
        <v>2.09</v>
      </c>
      <c r="G16" s="209">
        <f>ROUND(N(data!Q61), 0)</f>
        <v>222174</v>
      </c>
      <c r="H16" s="209">
        <f>ROUND(N(data!Q62), 0)</f>
        <v>68960</v>
      </c>
      <c r="I16" s="209">
        <f>ROUND(N(data!Q63), 0)</f>
        <v>0</v>
      </c>
      <c r="J16" s="209">
        <f>ROUND(N(data!Q64), 0)</f>
        <v>0</v>
      </c>
      <c r="K16" s="209">
        <f>ROUND(N(data!Q65), 0)</f>
        <v>0</v>
      </c>
      <c r="L16" s="209">
        <f>ROUND(N(data!Q66), 0)</f>
        <v>0</v>
      </c>
      <c r="M16" s="209">
        <f>ROUND(N(data!Q67), 0)</f>
        <v>19446</v>
      </c>
      <c r="N16" s="209">
        <f>ROUND(N(data!Q68), 0)</f>
        <v>0</v>
      </c>
      <c r="O16" s="209">
        <f>ROUND(N(data!Q69), 0)</f>
        <v>0</v>
      </c>
      <c r="P16" s="209">
        <f>ROUND(N(data!Q70), 0)</f>
        <v>0</v>
      </c>
      <c r="Q16" s="209">
        <f>ROUND(N(data!Q71), 0)</f>
        <v>0</v>
      </c>
      <c r="R16" s="209">
        <f>ROUND(N(data!Q72), 0)</f>
        <v>0</v>
      </c>
      <c r="S16" s="209">
        <f>ROUND(N(data!Q73), 0)</f>
        <v>0</v>
      </c>
      <c r="T16" s="209">
        <f>ROUND(N(data!Q74), 0)</f>
        <v>0</v>
      </c>
      <c r="U16" s="209">
        <f>ROUND(N(data!Q75), 0)</f>
        <v>0</v>
      </c>
      <c r="V16" s="209">
        <f>ROUND(N(data!Q76), 0)</f>
        <v>0</v>
      </c>
      <c r="W16" s="209">
        <f>ROUND(N(data!Q77), 0)</f>
        <v>0</v>
      </c>
      <c r="X16" s="209">
        <f>ROUND(N(data!Q78), 0)</f>
        <v>0</v>
      </c>
      <c r="Y16" s="209">
        <f>ROUND(N(data!Q79), 0)</f>
        <v>0</v>
      </c>
      <c r="Z16" s="209">
        <f>ROUND(N(data!Q80), 0)</f>
        <v>0</v>
      </c>
      <c r="AA16" s="209">
        <f>ROUND(N(data!Q81), 0)</f>
        <v>0</v>
      </c>
      <c r="AB16" s="209">
        <f>ROUND(N(data!Q82), 0)</f>
        <v>0</v>
      </c>
      <c r="AC16" s="209">
        <f>ROUND(N(data!Q83), 0)</f>
        <v>0</v>
      </c>
      <c r="AD16" s="209">
        <f>ROUND(N(data!Q84), 0)</f>
        <v>0</v>
      </c>
      <c r="AE16" s="209">
        <f>ROUND(N(data!Q89), 0)</f>
        <v>1399877</v>
      </c>
      <c r="AF16" s="209">
        <f>ROUND(N(data!Q87), 0)</f>
        <v>293981</v>
      </c>
      <c r="AG16" s="209">
        <f>ROUND(N(data!Q90), 0)</f>
        <v>1410</v>
      </c>
      <c r="AH16" s="209">
        <f>ROUND(N(data!Q91), 0)</f>
        <v>0</v>
      </c>
      <c r="AI16" s="209">
        <f>ROUND(N(data!Q92), 0)</f>
        <v>0</v>
      </c>
      <c r="AJ16" s="209">
        <f>ROUND(N(data!Q93), 0)</f>
        <v>0</v>
      </c>
      <c r="AK16" s="320">
        <f>ROUND(N(data!Q94), 2)</f>
        <v>2.09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042</v>
      </c>
      <c r="B17" s="211" t="str">
        <f>RIGHT(data!$C$96,4)</f>
        <v>2023</v>
      </c>
      <c r="C17" s="12" t="str">
        <f>data!R$55</f>
        <v>7040</v>
      </c>
      <c r="D17" s="12" t="s">
        <v>1155</v>
      </c>
      <c r="E17" s="209">
        <f>ROUND(N(data!R59), 0)</f>
        <v>0</v>
      </c>
      <c r="F17" s="320">
        <f>ROUND(N(data!R60), 2)</f>
        <v>5.13</v>
      </c>
      <c r="G17" s="209">
        <f>ROUND(N(data!R61), 0)</f>
        <v>2126453</v>
      </c>
      <c r="H17" s="209">
        <f>ROUND(N(data!R62), 0)</f>
        <v>660021</v>
      </c>
      <c r="I17" s="209">
        <f>ROUND(N(data!R63), 0)</f>
        <v>0</v>
      </c>
      <c r="J17" s="209">
        <f>ROUND(N(data!R64), 0)</f>
        <v>0</v>
      </c>
      <c r="K17" s="209">
        <f>ROUND(N(data!R65), 0)</f>
        <v>0</v>
      </c>
      <c r="L17" s="209">
        <f>ROUND(N(data!R66), 0)</f>
        <v>0</v>
      </c>
      <c r="M17" s="209">
        <f>ROUND(N(data!R67), 0)</f>
        <v>7296</v>
      </c>
      <c r="N17" s="209">
        <f>ROUND(N(data!R68), 0)</f>
        <v>0</v>
      </c>
      <c r="O17" s="209">
        <f>ROUND(N(data!R69), 0)</f>
        <v>0</v>
      </c>
      <c r="P17" s="209">
        <f>ROUND(N(data!R70), 0)</f>
        <v>0</v>
      </c>
      <c r="Q17" s="209">
        <f>ROUND(N(data!R71), 0)</f>
        <v>0</v>
      </c>
      <c r="R17" s="209">
        <f>ROUND(N(data!R72), 0)</f>
        <v>0</v>
      </c>
      <c r="S17" s="209">
        <f>ROUND(N(data!R73), 0)</f>
        <v>0</v>
      </c>
      <c r="T17" s="209">
        <f>ROUND(N(data!R74), 0)</f>
        <v>0</v>
      </c>
      <c r="U17" s="209">
        <f>ROUND(N(data!R75), 0)</f>
        <v>0</v>
      </c>
      <c r="V17" s="209">
        <f>ROUND(N(data!R76), 0)</f>
        <v>0</v>
      </c>
      <c r="W17" s="209">
        <f>ROUND(N(data!R77), 0)</f>
        <v>0</v>
      </c>
      <c r="X17" s="209">
        <f>ROUND(N(data!R78), 0)</f>
        <v>0</v>
      </c>
      <c r="Y17" s="209">
        <f>ROUND(N(data!R79), 0)</f>
        <v>0</v>
      </c>
      <c r="Z17" s="209">
        <f>ROUND(N(data!R80), 0)</f>
        <v>0</v>
      </c>
      <c r="AA17" s="209">
        <f>ROUND(N(data!R81), 0)</f>
        <v>0</v>
      </c>
      <c r="AB17" s="209">
        <f>ROUND(N(data!R82), 0)</f>
        <v>0</v>
      </c>
      <c r="AC17" s="209">
        <f>ROUND(N(data!R83), 0)</f>
        <v>0</v>
      </c>
      <c r="AD17" s="209">
        <f>ROUND(N(data!R84), 0)</f>
        <v>0</v>
      </c>
      <c r="AE17" s="209">
        <f>ROUND(N(data!R89), 0)</f>
        <v>4639351</v>
      </c>
      <c r="AF17" s="209">
        <f>ROUND(N(data!R87), 0)</f>
        <v>1079932</v>
      </c>
      <c r="AG17" s="209">
        <f>ROUND(N(data!R90), 0)</f>
        <v>529</v>
      </c>
      <c r="AH17" s="209">
        <f>ROUND(N(data!R91), 0)</f>
        <v>0</v>
      </c>
      <c r="AI17" s="209">
        <f>ROUND(N(data!R92), 0)</f>
        <v>0</v>
      </c>
      <c r="AJ17" s="209">
        <f>ROUND(N(data!R93), 0)</f>
        <v>0</v>
      </c>
      <c r="AK17" s="320">
        <f>ROUND(N(data!R94), 2)</f>
        <v>5.13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042</v>
      </c>
      <c r="B18" s="211" t="str">
        <f>RIGHT(data!$C$96,4)</f>
        <v>2023</v>
      </c>
      <c r="C18" s="12" t="str">
        <f>data!S$55</f>
        <v>7050</v>
      </c>
      <c r="D18" s="12" t="s">
        <v>1155</v>
      </c>
      <c r="E18" s="209">
        <f>ROUND(N(data!S59), 0)</f>
        <v>0</v>
      </c>
      <c r="F18" s="320">
        <f>ROUND(N(data!S60), 2)</f>
        <v>2.29</v>
      </c>
      <c r="G18" s="209">
        <f>ROUND(N(data!S61), 0)</f>
        <v>128654</v>
      </c>
      <c r="H18" s="209">
        <f>ROUND(N(data!S62), 0)</f>
        <v>39932</v>
      </c>
      <c r="I18" s="209">
        <f>ROUND(N(data!S63), 0)</f>
        <v>0</v>
      </c>
      <c r="J18" s="209">
        <f>ROUND(N(data!S64), 0)</f>
        <v>0</v>
      </c>
      <c r="K18" s="209">
        <f>ROUND(N(data!S65), 0)</f>
        <v>0</v>
      </c>
      <c r="L18" s="209">
        <f>ROUND(N(data!S66), 0)</f>
        <v>0</v>
      </c>
      <c r="M18" s="209">
        <f>ROUND(N(data!S67), 0)</f>
        <v>3379</v>
      </c>
      <c r="N18" s="209">
        <f>ROUND(N(data!S68), 0)</f>
        <v>0</v>
      </c>
      <c r="O18" s="209">
        <f>ROUND(N(data!S69), 0)</f>
        <v>0</v>
      </c>
      <c r="P18" s="209">
        <f>ROUND(N(data!S70), 0)</f>
        <v>0</v>
      </c>
      <c r="Q18" s="209">
        <f>ROUND(N(data!S71), 0)</f>
        <v>0</v>
      </c>
      <c r="R18" s="209">
        <f>ROUND(N(data!S72), 0)</f>
        <v>0</v>
      </c>
      <c r="S18" s="209">
        <f>ROUND(N(data!S73), 0)</f>
        <v>0</v>
      </c>
      <c r="T18" s="209">
        <f>ROUND(N(data!S74), 0)</f>
        <v>0</v>
      </c>
      <c r="U18" s="209">
        <f>ROUND(N(data!S75), 0)</f>
        <v>0</v>
      </c>
      <c r="V18" s="209">
        <f>ROUND(N(data!S76), 0)</f>
        <v>0</v>
      </c>
      <c r="W18" s="209">
        <f>ROUND(N(data!S77), 0)</f>
        <v>0</v>
      </c>
      <c r="X18" s="209">
        <f>ROUND(N(data!S78), 0)</f>
        <v>0</v>
      </c>
      <c r="Y18" s="209">
        <f>ROUND(N(data!S79), 0)</f>
        <v>0</v>
      </c>
      <c r="Z18" s="209">
        <f>ROUND(N(data!S80), 0)</f>
        <v>0</v>
      </c>
      <c r="AA18" s="209">
        <f>ROUND(N(data!S81), 0)</f>
        <v>0</v>
      </c>
      <c r="AB18" s="209">
        <f>ROUND(N(data!S82), 0)</f>
        <v>0</v>
      </c>
      <c r="AC18" s="209">
        <f>ROUND(N(data!S83), 0)</f>
        <v>0</v>
      </c>
      <c r="AD18" s="209">
        <f>ROUND(N(data!S84), 0)</f>
        <v>0</v>
      </c>
      <c r="AE18" s="209">
        <f>ROUND(N(data!S89), 0)</f>
        <v>5506109</v>
      </c>
      <c r="AF18" s="209">
        <f>ROUND(N(data!S87), 0)</f>
        <v>3816788</v>
      </c>
      <c r="AG18" s="209">
        <f>ROUND(N(data!S90), 0)</f>
        <v>245</v>
      </c>
      <c r="AH18" s="209">
        <f>ROUND(N(data!S91), 0)</f>
        <v>0</v>
      </c>
      <c r="AI18" s="209">
        <f>ROUND(N(data!S92), 0)</f>
        <v>0</v>
      </c>
      <c r="AJ18" s="209">
        <f>ROUND(N(data!S93), 0)</f>
        <v>0</v>
      </c>
      <c r="AK18" s="32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042</v>
      </c>
      <c r="B19" s="211" t="str">
        <f>RIGHT(data!$C$96,4)</f>
        <v>2023</v>
      </c>
      <c r="C19" s="12" t="str">
        <f>data!T$55</f>
        <v>7060</v>
      </c>
      <c r="D19" s="12" t="s">
        <v>1155</v>
      </c>
      <c r="E19" s="209">
        <f>ROUND(N(data!T59), 0)</f>
        <v>0</v>
      </c>
      <c r="F19" s="320">
        <f>ROUND(N(data!T60), 2)</f>
        <v>0</v>
      </c>
      <c r="G19" s="209">
        <f>ROUND(N(data!T61), 0)</f>
        <v>0</v>
      </c>
      <c r="H19" s="209">
        <f>ROUND(N(data!T62), 0)</f>
        <v>0</v>
      </c>
      <c r="I19" s="209">
        <f>ROUND(N(data!T63), 0)</f>
        <v>0</v>
      </c>
      <c r="J19" s="209">
        <f>ROUND(N(data!T64), 0)</f>
        <v>0</v>
      </c>
      <c r="K19" s="209">
        <f>ROUND(N(data!T65), 0)</f>
        <v>0</v>
      </c>
      <c r="L19" s="209">
        <f>ROUND(N(data!T66), 0)</f>
        <v>0</v>
      </c>
      <c r="M19" s="209">
        <f>ROUND(N(data!T67), 0)</f>
        <v>0</v>
      </c>
      <c r="N19" s="209">
        <f>ROUND(N(data!T68), 0)</f>
        <v>0</v>
      </c>
      <c r="O19" s="209">
        <f>ROUND(N(data!T69), 0)</f>
        <v>0</v>
      </c>
      <c r="P19" s="209">
        <f>ROUND(N(data!T70), 0)</f>
        <v>0</v>
      </c>
      <c r="Q19" s="209">
        <f>ROUND(N(data!T71), 0)</f>
        <v>0</v>
      </c>
      <c r="R19" s="209">
        <f>ROUND(N(data!T72), 0)</f>
        <v>0</v>
      </c>
      <c r="S19" s="209">
        <f>ROUND(N(data!T73), 0)</f>
        <v>0</v>
      </c>
      <c r="T19" s="209">
        <f>ROUND(N(data!T74), 0)</f>
        <v>0</v>
      </c>
      <c r="U19" s="209">
        <f>ROUND(N(data!T75), 0)</f>
        <v>0</v>
      </c>
      <c r="V19" s="209">
        <f>ROUND(N(data!T76), 0)</f>
        <v>0</v>
      </c>
      <c r="W19" s="209">
        <f>ROUND(N(data!T77), 0)</f>
        <v>0</v>
      </c>
      <c r="X19" s="209">
        <f>ROUND(N(data!T78), 0)</f>
        <v>0</v>
      </c>
      <c r="Y19" s="209">
        <f>ROUND(N(data!T79), 0)</f>
        <v>0</v>
      </c>
      <c r="Z19" s="209">
        <f>ROUND(N(data!T80), 0)</f>
        <v>0</v>
      </c>
      <c r="AA19" s="209">
        <f>ROUND(N(data!T81), 0)</f>
        <v>0</v>
      </c>
      <c r="AB19" s="209">
        <f>ROUND(N(data!T82), 0)</f>
        <v>0</v>
      </c>
      <c r="AC19" s="209">
        <f>ROUND(N(data!T83), 0)</f>
        <v>0</v>
      </c>
      <c r="AD19" s="209">
        <f>ROUND(N(data!T84), 0)</f>
        <v>0</v>
      </c>
      <c r="AE19" s="209">
        <f>ROUND(N(data!T89), 0)</f>
        <v>0</v>
      </c>
      <c r="AF19" s="209">
        <f>ROUND(N(data!T87), 0)</f>
        <v>0</v>
      </c>
      <c r="AG19" s="209">
        <f>ROUND(N(data!T90), 0)</f>
        <v>0</v>
      </c>
      <c r="AH19" s="209">
        <f>ROUND(N(data!T91), 0)</f>
        <v>0</v>
      </c>
      <c r="AI19" s="209">
        <f>ROUND(N(data!T92), 0)</f>
        <v>0</v>
      </c>
      <c r="AJ19" s="209">
        <f>ROUND(N(data!T93), 0)</f>
        <v>0</v>
      </c>
      <c r="AK19" s="32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042</v>
      </c>
      <c r="B20" s="211" t="str">
        <f>RIGHT(data!$C$96,4)</f>
        <v>2023</v>
      </c>
      <c r="C20" s="12" t="str">
        <f>data!U$55</f>
        <v>7070</v>
      </c>
      <c r="D20" s="12" t="s">
        <v>1155</v>
      </c>
      <c r="E20" s="209">
        <f>ROUND(N(data!U59), 0)</f>
        <v>0</v>
      </c>
      <c r="F20" s="320">
        <f>ROUND(N(data!U60), 2)</f>
        <v>1.51</v>
      </c>
      <c r="G20" s="209">
        <f>ROUND(N(data!U61), 0)</f>
        <v>114603</v>
      </c>
      <c r="H20" s="209">
        <f>ROUND(N(data!U62), 0)</f>
        <v>35571</v>
      </c>
      <c r="I20" s="209">
        <f>ROUND(N(data!U63), 0)</f>
        <v>0</v>
      </c>
      <c r="J20" s="209">
        <f>ROUND(N(data!U64), 0)</f>
        <v>0</v>
      </c>
      <c r="K20" s="209">
        <f>ROUND(N(data!U65), 0)</f>
        <v>0</v>
      </c>
      <c r="L20" s="209">
        <f>ROUND(N(data!U66), 0)</f>
        <v>0</v>
      </c>
      <c r="M20" s="209">
        <f>ROUND(N(data!U67), 0)</f>
        <v>6358</v>
      </c>
      <c r="N20" s="209">
        <f>ROUND(N(data!U68), 0)</f>
        <v>0</v>
      </c>
      <c r="O20" s="209">
        <f>ROUND(N(data!U69), 0)</f>
        <v>0</v>
      </c>
      <c r="P20" s="209">
        <f>ROUND(N(data!U70), 0)</f>
        <v>0</v>
      </c>
      <c r="Q20" s="209">
        <f>ROUND(N(data!U71), 0)</f>
        <v>0</v>
      </c>
      <c r="R20" s="209">
        <f>ROUND(N(data!U72), 0)</f>
        <v>0</v>
      </c>
      <c r="S20" s="209">
        <f>ROUND(N(data!U73), 0)</f>
        <v>0</v>
      </c>
      <c r="T20" s="209">
        <f>ROUND(N(data!U74), 0)</f>
        <v>0</v>
      </c>
      <c r="U20" s="209">
        <f>ROUND(N(data!U75), 0)</f>
        <v>0</v>
      </c>
      <c r="V20" s="209">
        <f>ROUND(N(data!U76), 0)</f>
        <v>0</v>
      </c>
      <c r="W20" s="209">
        <f>ROUND(N(data!U77), 0)</f>
        <v>0</v>
      </c>
      <c r="X20" s="209">
        <f>ROUND(N(data!U78), 0)</f>
        <v>0</v>
      </c>
      <c r="Y20" s="209">
        <f>ROUND(N(data!U79), 0)</f>
        <v>0</v>
      </c>
      <c r="Z20" s="209">
        <f>ROUND(N(data!U80), 0)</f>
        <v>0</v>
      </c>
      <c r="AA20" s="209">
        <f>ROUND(N(data!U81), 0)</f>
        <v>0</v>
      </c>
      <c r="AB20" s="209">
        <f>ROUND(N(data!U82), 0)</f>
        <v>0</v>
      </c>
      <c r="AC20" s="209">
        <f>ROUND(N(data!U83), 0)</f>
        <v>0</v>
      </c>
      <c r="AD20" s="209">
        <f>ROUND(N(data!U84), 0)</f>
        <v>0</v>
      </c>
      <c r="AE20" s="209">
        <f>ROUND(N(data!U89), 0)</f>
        <v>260926</v>
      </c>
      <c r="AF20" s="209">
        <f>ROUND(N(data!U87), 0)</f>
        <v>88991</v>
      </c>
      <c r="AG20" s="209">
        <f>ROUND(N(data!U90), 0)</f>
        <v>461</v>
      </c>
      <c r="AH20" s="209">
        <f>ROUND(N(data!U91), 0)</f>
        <v>0</v>
      </c>
      <c r="AI20" s="209">
        <f>ROUND(N(data!U92), 0)</f>
        <v>0</v>
      </c>
      <c r="AJ20" s="209">
        <f>ROUND(N(data!U93), 0)</f>
        <v>0</v>
      </c>
      <c r="AK20" s="32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042</v>
      </c>
      <c r="B21" s="211" t="str">
        <f>RIGHT(data!$C$96,4)</f>
        <v>2023</v>
      </c>
      <c r="C21" s="12" t="str">
        <f>data!V$55</f>
        <v>7110</v>
      </c>
      <c r="D21" s="12" t="s">
        <v>1155</v>
      </c>
      <c r="E21" s="209">
        <f>ROUND(N(data!V59), 0)</f>
        <v>0</v>
      </c>
      <c r="F21" s="320">
        <f>ROUND(N(data!V60), 2)</f>
        <v>0</v>
      </c>
      <c r="G21" s="209">
        <f>ROUND(N(data!V61), 0)</f>
        <v>0</v>
      </c>
      <c r="H21" s="209">
        <f>ROUND(N(data!V62), 0)</f>
        <v>0</v>
      </c>
      <c r="I21" s="209">
        <f>ROUND(N(data!V63), 0)</f>
        <v>0</v>
      </c>
      <c r="J21" s="209">
        <f>ROUND(N(data!V64), 0)</f>
        <v>0</v>
      </c>
      <c r="K21" s="209">
        <f>ROUND(N(data!V65), 0)</f>
        <v>0</v>
      </c>
      <c r="L21" s="209">
        <f>ROUND(N(data!V66), 0)</f>
        <v>0</v>
      </c>
      <c r="M21" s="209">
        <f>ROUND(N(data!V67), 0)</f>
        <v>0</v>
      </c>
      <c r="N21" s="209">
        <f>ROUND(N(data!V68), 0)</f>
        <v>0</v>
      </c>
      <c r="O21" s="209">
        <f>ROUND(N(data!V69), 0)</f>
        <v>0</v>
      </c>
      <c r="P21" s="209">
        <f>ROUND(N(data!V70), 0)</f>
        <v>0</v>
      </c>
      <c r="Q21" s="209">
        <f>ROUND(N(data!V71), 0)</f>
        <v>0</v>
      </c>
      <c r="R21" s="209">
        <f>ROUND(N(data!V72), 0)</f>
        <v>0</v>
      </c>
      <c r="S21" s="209">
        <f>ROUND(N(data!V73), 0)</f>
        <v>0</v>
      </c>
      <c r="T21" s="209">
        <f>ROUND(N(data!V74), 0)</f>
        <v>0</v>
      </c>
      <c r="U21" s="209">
        <f>ROUND(N(data!V75), 0)</f>
        <v>0</v>
      </c>
      <c r="V21" s="209">
        <f>ROUND(N(data!V76), 0)</f>
        <v>0</v>
      </c>
      <c r="W21" s="209">
        <f>ROUND(N(data!V77), 0)</f>
        <v>0</v>
      </c>
      <c r="X21" s="209">
        <f>ROUND(N(data!V78), 0)</f>
        <v>0</v>
      </c>
      <c r="Y21" s="209">
        <f>ROUND(N(data!V79), 0)</f>
        <v>0</v>
      </c>
      <c r="Z21" s="209">
        <f>ROUND(N(data!V80), 0)</f>
        <v>0</v>
      </c>
      <c r="AA21" s="209">
        <f>ROUND(N(data!V81), 0)</f>
        <v>0</v>
      </c>
      <c r="AB21" s="209">
        <f>ROUND(N(data!V82), 0)</f>
        <v>0</v>
      </c>
      <c r="AC21" s="209">
        <f>ROUND(N(data!V83), 0)</f>
        <v>0</v>
      </c>
      <c r="AD21" s="209">
        <f>ROUND(N(data!V84), 0)</f>
        <v>0</v>
      </c>
      <c r="AE21" s="209">
        <f>ROUND(N(data!V89), 0)</f>
        <v>0</v>
      </c>
      <c r="AF21" s="209">
        <f>ROUND(N(data!V87), 0)</f>
        <v>0</v>
      </c>
      <c r="AG21" s="209">
        <f>ROUND(N(data!V90), 0)</f>
        <v>0</v>
      </c>
      <c r="AH21" s="209">
        <f>ROUND(N(data!V91), 0)</f>
        <v>0</v>
      </c>
      <c r="AI21" s="209">
        <f>ROUND(N(data!V92), 0)</f>
        <v>0</v>
      </c>
      <c r="AJ21" s="209">
        <f>ROUND(N(data!V93), 0)</f>
        <v>0</v>
      </c>
      <c r="AK21" s="320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042</v>
      </c>
      <c r="B22" s="211" t="str">
        <f>RIGHT(data!$C$96,4)</f>
        <v>2023</v>
      </c>
      <c r="C22" s="12" t="str">
        <f>data!W$55</f>
        <v>7120</v>
      </c>
      <c r="D22" s="12" t="s">
        <v>1155</v>
      </c>
      <c r="E22" s="209">
        <f>ROUND(N(data!W59), 0)</f>
        <v>0</v>
      </c>
      <c r="F22" s="320">
        <f>ROUND(N(data!W60), 2)</f>
        <v>0</v>
      </c>
      <c r="G22" s="209">
        <f>ROUND(N(data!W61), 0)</f>
        <v>0</v>
      </c>
      <c r="H22" s="209">
        <f>ROUND(N(data!W62), 0)</f>
        <v>0</v>
      </c>
      <c r="I22" s="209">
        <f>ROUND(N(data!W63), 0)</f>
        <v>0</v>
      </c>
      <c r="J22" s="209">
        <f>ROUND(N(data!W64), 0)</f>
        <v>0</v>
      </c>
      <c r="K22" s="209">
        <f>ROUND(N(data!W65), 0)</f>
        <v>0</v>
      </c>
      <c r="L22" s="209">
        <f>ROUND(N(data!W66), 0)</f>
        <v>0</v>
      </c>
      <c r="M22" s="209">
        <f>ROUND(N(data!W67), 0)</f>
        <v>0</v>
      </c>
      <c r="N22" s="209">
        <f>ROUND(N(data!W68), 0)</f>
        <v>0</v>
      </c>
      <c r="O22" s="209">
        <f>ROUND(N(data!W69), 0)</f>
        <v>0</v>
      </c>
      <c r="P22" s="209">
        <f>ROUND(N(data!W70), 0)</f>
        <v>0</v>
      </c>
      <c r="Q22" s="209">
        <f>ROUND(N(data!W71), 0)</f>
        <v>0</v>
      </c>
      <c r="R22" s="209">
        <f>ROUND(N(data!W72), 0)</f>
        <v>0</v>
      </c>
      <c r="S22" s="209">
        <f>ROUND(N(data!W73), 0)</f>
        <v>0</v>
      </c>
      <c r="T22" s="209">
        <f>ROUND(N(data!W74), 0)</f>
        <v>0</v>
      </c>
      <c r="U22" s="209">
        <f>ROUND(N(data!W75), 0)</f>
        <v>0</v>
      </c>
      <c r="V22" s="209">
        <f>ROUND(N(data!W76), 0)</f>
        <v>0</v>
      </c>
      <c r="W22" s="209">
        <f>ROUND(N(data!W77), 0)</f>
        <v>0</v>
      </c>
      <c r="X22" s="209">
        <f>ROUND(N(data!W78), 0)</f>
        <v>0</v>
      </c>
      <c r="Y22" s="209">
        <f>ROUND(N(data!W79), 0)</f>
        <v>0</v>
      </c>
      <c r="Z22" s="209">
        <f>ROUND(N(data!W80), 0)</f>
        <v>0</v>
      </c>
      <c r="AA22" s="209">
        <f>ROUND(N(data!W81), 0)</f>
        <v>0</v>
      </c>
      <c r="AB22" s="209">
        <f>ROUND(N(data!W82), 0)</f>
        <v>0</v>
      </c>
      <c r="AC22" s="209">
        <f>ROUND(N(data!W83), 0)</f>
        <v>0</v>
      </c>
      <c r="AD22" s="209">
        <f>ROUND(N(data!W84), 0)</f>
        <v>0</v>
      </c>
      <c r="AE22" s="209">
        <f>ROUND(N(data!W89), 0)</f>
        <v>0</v>
      </c>
      <c r="AF22" s="209">
        <f>ROUND(N(data!W87), 0)</f>
        <v>0</v>
      </c>
      <c r="AG22" s="209">
        <f>ROUND(N(data!W90), 0)</f>
        <v>0</v>
      </c>
      <c r="AH22" s="209">
        <f>ROUND(N(data!W91), 0)</f>
        <v>0</v>
      </c>
      <c r="AI22" s="209">
        <f>ROUND(N(data!W92), 0)</f>
        <v>0</v>
      </c>
      <c r="AJ22" s="209">
        <f>ROUND(N(data!W93), 0)</f>
        <v>0</v>
      </c>
      <c r="AK22" s="32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042</v>
      </c>
      <c r="B23" s="211" t="str">
        <f>RIGHT(data!$C$96,4)</f>
        <v>2023</v>
      </c>
      <c r="C23" s="12" t="str">
        <f>data!X$55</f>
        <v>7130</v>
      </c>
      <c r="D23" s="12" t="s">
        <v>1155</v>
      </c>
      <c r="E23" s="209">
        <f>ROUND(N(data!X59), 0)</f>
        <v>0</v>
      </c>
      <c r="F23" s="320">
        <f>ROUND(N(data!X60), 2)</f>
        <v>0</v>
      </c>
      <c r="G23" s="209">
        <f>ROUND(N(data!X61), 0)</f>
        <v>0</v>
      </c>
      <c r="H23" s="209">
        <f>ROUND(N(data!X62), 0)</f>
        <v>0</v>
      </c>
      <c r="I23" s="209">
        <f>ROUND(N(data!X63), 0)</f>
        <v>0</v>
      </c>
      <c r="J23" s="209">
        <f>ROUND(N(data!X64), 0)</f>
        <v>0</v>
      </c>
      <c r="K23" s="209">
        <f>ROUND(N(data!X65), 0)</f>
        <v>0</v>
      </c>
      <c r="L23" s="209">
        <f>ROUND(N(data!X66), 0)</f>
        <v>0</v>
      </c>
      <c r="M23" s="209">
        <f>ROUND(N(data!X67), 0)</f>
        <v>0</v>
      </c>
      <c r="N23" s="209">
        <f>ROUND(N(data!X68), 0)</f>
        <v>0</v>
      </c>
      <c r="O23" s="209">
        <f>ROUND(N(data!X69), 0)</f>
        <v>0</v>
      </c>
      <c r="P23" s="209">
        <f>ROUND(N(data!X70), 0)</f>
        <v>0</v>
      </c>
      <c r="Q23" s="209">
        <f>ROUND(N(data!X71), 0)</f>
        <v>0</v>
      </c>
      <c r="R23" s="209">
        <f>ROUND(N(data!X72), 0)</f>
        <v>0</v>
      </c>
      <c r="S23" s="209">
        <f>ROUND(N(data!X73), 0)</f>
        <v>0</v>
      </c>
      <c r="T23" s="209">
        <f>ROUND(N(data!X74), 0)</f>
        <v>0</v>
      </c>
      <c r="U23" s="209">
        <f>ROUND(N(data!X75), 0)</f>
        <v>0</v>
      </c>
      <c r="V23" s="209">
        <f>ROUND(N(data!X76), 0)</f>
        <v>0</v>
      </c>
      <c r="W23" s="209">
        <f>ROUND(N(data!X77), 0)</f>
        <v>0</v>
      </c>
      <c r="X23" s="209">
        <f>ROUND(N(data!X78), 0)</f>
        <v>0</v>
      </c>
      <c r="Y23" s="209">
        <f>ROUND(N(data!X79), 0)</f>
        <v>0</v>
      </c>
      <c r="Z23" s="209">
        <f>ROUND(N(data!X80), 0)</f>
        <v>0</v>
      </c>
      <c r="AA23" s="209">
        <f>ROUND(N(data!X81), 0)</f>
        <v>0</v>
      </c>
      <c r="AB23" s="209">
        <f>ROUND(N(data!X82), 0)</f>
        <v>0</v>
      </c>
      <c r="AC23" s="209">
        <f>ROUND(N(data!X83), 0)</f>
        <v>0</v>
      </c>
      <c r="AD23" s="209">
        <f>ROUND(N(data!X84), 0)</f>
        <v>0</v>
      </c>
      <c r="AE23" s="209">
        <f>ROUND(N(data!X89), 0)</f>
        <v>0</v>
      </c>
      <c r="AF23" s="209">
        <f>ROUND(N(data!X87), 0)</f>
        <v>0</v>
      </c>
      <c r="AG23" s="209">
        <f>ROUND(N(data!X90), 0)</f>
        <v>0</v>
      </c>
      <c r="AH23" s="209">
        <f>ROUND(N(data!X91), 0)</f>
        <v>0</v>
      </c>
      <c r="AI23" s="209">
        <f>ROUND(N(data!X92), 0)</f>
        <v>0</v>
      </c>
      <c r="AJ23" s="209">
        <f>ROUND(N(data!X93), 0)</f>
        <v>0</v>
      </c>
      <c r="AK23" s="320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042</v>
      </c>
      <c r="B24" s="211" t="str">
        <f>RIGHT(data!$C$96,4)</f>
        <v>2023</v>
      </c>
      <c r="C24" s="12" t="str">
        <f>data!Y$55</f>
        <v>7140</v>
      </c>
      <c r="D24" s="12" t="s">
        <v>1155</v>
      </c>
      <c r="E24" s="209">
        <f>ROUND(N(data!Y59), 0)</f>
        <v>0</v>
      </c>
      <c r="F24" s="320">
        <f>ROUND(N(data!Y60), 2)</f>
        <v>5.16</v>
      </c>
      <c r="G24" s="209">
        <f>ROUND(N(data!Y61), 0)</f>
        <v>417336</v>
      </c>
      <c r="H24" s="209">
        <f>ROUND(N(data!Y62), 0)</f>
        <v>129535</v>
      </c>
      <c r="I24" s="209">
        <f>ROUND(N(data!Y63), 0)</f>
        <v>0</v>
      </c>
      <c r="J24" s="209">
        <f>ROUND(N(data!Y64), 0)</f>
        <v>0</v>
      </c>
      <c r="K24" s="209">
        <f>ROUND(N(data!Y65), 0)</f>
        <v>0</v>
      </c>
      <c r="L24" s="209">
        <f>ROUND(N(data!Y66), 0)</f>
        <v>0</v>
      </c>
      <c r="M24" s="209">
        <f>ROUND(N(data!Y67), 0)</f>
        <v>42201</v>
      </c>
      <c r="N24" s="209">
        <f>ROUND(N(data!Y68), 0)</f>
        <v>0</v>
      </c>
      <c r="O24" s="209">
        <f>ROUND(N(data!Y69), 0)</f>
        <v>0</v>
      </c>
      <c r="P24" s="209">
        <f>ROUND(N(data!Y70), 0)</f>
        <v>0</v>
      </c>
      <c r="Q24" s="209">
        <f>ROUND(N(data!Y71), 0)</f>
        <v>0</v>
      </c>
      <c r="R24" s="209">
        <f>ROUND(N(data!Y72), 0)</f>
        <v>0</v>
      </c>
      <c r="S24" s="209">
        <f>ROUND(N(data!Y73), 0)</f>
        <v>0</v>
      </c>
      <c r="T24" s="209">
        <f>ROUND(N(data!Y74), 0)</f>
        <v>0</v>
      </c>
      <c r="U24" s="209">
        <f>ROUND(N(data!Y75), 0)</f>
        <v>0</v>
      </c>
      <c r="V24" s="209">
        <f>ROUND(N(data!Y76), 0)</f>
        <v>0</v>
      </c>
      <c r="W24" s="209">
        <f>ROUND(N(data!Y77), 0)</f>
        <v>0</v>
      </c>
      <c r="X24" s="209">
        <f>ROUND(N(data!Y78), 0)</f>
        <v>0</v>
      </c>
      <c r="Y24" s="209">
        <f>ROUND(N(data!Y79), 0)</f>
        <v>0</v>
      </c>
      <c r="Z24" s="209">
        <f>ROUND(N(data!Y80), 0)</f>
        <v>0</v>
      </c>
      <c r="AA24" s="209">
        <f>ROUND(N(data!Y81), 0)</f>
        <v>0</v>
      </c>
      <c r="AB24" s="209">
        <f>ROUND(N(data!Y82), 0)</f>
        <v>0</v>
      </c>
      <c r="AC24" s="209">
        <f>ROUND(N(data!Y83), 0)</f>
        <v>0</v>
      </c>
      <c r="AD24" s="209">
        <f>ROUND(N(data!Y84), 0)</f>
        <v>0</v>
      </c>
      <c r="AE24" s="209">
        <f>ROUND(N(data!Y89), 0)</f>
        <v>3952721</v>
      </c>
      <c r="AF24" s="209">
        <f>ROUND(N(data!Y87), 0)</f>
        <v>125016</v>
      </c>
      <c r="AG24" s="209">
        <f>ROUND(N(data!Y90), 0)</f>
        <v>3060</v>
      </c>
      <c r="AH24" s="209">
        <f>ROUND(N(data!Y91), 0)</f>
        <v>0</v>
      </c>
      <c r="AI24" s="209">
        <f>ROUND(N(data!Y92), 0)</f>
        <v>0</v>
      </c>
      <c r="AJ24" s="209">
        <f>ROUND(N(data!Y93), 0)</f>
        <v>1299</v>
      </c>
      <c r="AK24" s="320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042</v>
      </c>
      <c r="B25" s="211" t="str">
        <f>RIGHT(data!$C$96,4)</f>
        <v>2023</v>
      </c>
      <c r="C25" s="12" t="str">
        <f>data!Z$55</f>
        <v>7150</v>
      </c>
      <c r="D25" s="12" t="s">
        <v>1155</v>
      </c>
      <c r="E25" s="209">
        <f>ROUND(N(data!Z59), 0)</f>
        <v>0</v>
      </c>
      <c r="F25" s="320">
        <f>ROUND(N(data!Z60), 2)</f>
        <v>0</v>
      </c>
      <c r="G25" s="209">
        <f>ROUND(N(data!Z61), 0)</f>
        <v>0</v>
      </c>
      <c r="H25" s="209">
        <f>ROUND(N(data!Z62), 0)</f>
        <v>0</v>
      </c>
      <c r="I25" s="209">
        <f>ROUND(N(data!Z63), 0)</f>
        <v>0</v>
      </c>
      <c r="J25" s="209">
        <f>ROUND(N(data!Z64), 0)</f>
        <v>0</v>
      </c>
      <c r="K25" s="209">
        <f>ROUND(N(data!Z65), 0)</f>
        <v>0</v>
      </c>
      <c r="L25" s="209">
        <f>ROUND(N(data!Z66), 0)</f>
        <v>0</v>
      </c>
      <c r="M25" s="209">
        <f>ROUND(N(data!Z67), 0)</f>
        <v>0</v>
      </c>
      <c r="N25" s="209">
        <f>ROUND(N(data!Z68), 0)</f>
        <v>0</v>
      </c>
      <c r="O25" s="209">
        <f>ROUND(N(data!Z69), 0)</f>
        <v>0</v>
      </c>
      <c r="P25" s="209">
        <f>ROUND(N(data!Z70), 0)</f>
        <v>0</v>
      </c>
      <c r="Q25" s="209">
        <f>ROUND(N(data!Z71), 0)</f>
        <v>0</v>
      </c>
      <c r="R25" s="209">
        <f>ROUND(N(data!Z72), 0)</f>
        <v>0</v>
      </c>
      <c r="S25" s="209">
        <f>ROUND(N(data!Z73), 0)</f>
        <v>0</v>
      </c>
      <c r="T25" s="209">
        <f>ROUND(N(data!Z74), 0)</f>
        <v>0</v>
      </c>
      <c r="U25" s="209">
        <f>ROUND(N(data!Z75), 0)</f>
        <v>0</v>
      </c>
      <c r="V25" s="209">
        <f>ROUND(N(data!Z76), 0)</f>
        <v>0</v>
      </c>
      <c r="W25" s="209">
        <f>ROUND(N(data!Z77), 0)</f>
        <v>0</v>
      </c>
      <c r="X25" s="209">
        <f>ROUND(N(data!Z78), 0)</f>
        <v>0</v>
      </c>
      <c r="Y25" s="209">
        <f>ROUND(N(data!Z79), 0)</f>
        <v>0</v>
      </c>
      <c r="Z25" s="209">
        <f>ROUND(N(data!Z80), 0)</f>
        <v>0</v>
      </c>
      <c r="AA25" s="209">
        <f>ROUND(N(data!Z81), 0)</f>
        <v>0</v>
      </c>
      <c r="AB25" s="209">
        <f>ROUND(N(data!Z82), 0)</f>
        <v>0</v>
      </c>
      <c r="AC25" s="209">
        <f>ROUND(N(data!Z83), 0)</f>
        <v>0</v>
      </c>
      <c r="AD25" s="209">
        <f>ROUND(N(data!Z84), 0)</f>
        <v>0</v>
      </c>
      <c r="AE25" s="209">
        <f>ROUND(N(data!Z89), 0)</f>
        <v>0</v>
      </c>
      <c r="AF25" s="209">
        <f>ROUND(N(data!Z87), 0)</f>
        <v>0</v>
      </c>
      <c r="AG25" s="209">
        <f>ROUND(N(data!Z90), 0)</f>
        <v>0</v>
      </c>
      <c r="AH25" s="209">
        <f>ROUND(N(data!Z91), 0)</f>
        <v>0</v>
      </c>
      <c r="AI25" s="209">
        <f>ROUND(N(data!Z92), 0)</f>
        <v>0</v>
      </c>
      <c r="AJ25" s="209">
        <f>ROUND(N(data!Z93), 0)</f>
        <v>0</v>
      </c>
      <c r="AK25" s="320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042</v>
      </c>
      <c r="B26" s="211" t="str">
        <f>RIGHT(data!$C$96,4)</f>
        <v>2023</v>
      </c>
      <c r="C26" s="12" t="str">
        <f>data!AA$55</f>
        <v>7160</v>
      </c>
      <c r="D26" s="12" t="s">
        <v>1155</v>
      </c>
      <c r="E26" s="209">
        <f>ROUND(N(data!AA59), 0)</f>
        <v>0</v>
      </c>
      <c r="F26" s="320">
        <f>ROUND(N(data!AA60), 2)</f>
        <v>0</v>
      </c>
      <c r="G26" s="209">
        <f>ROUND(N(data!AA61), 0)</f>
        <v>0</v>
      </c>
      <c r="H26" s="209">
        <f>ROUND(N(data!AA62), 0)</f>
        <v>0</v>
      </c>
      <c r="I26" s="209">
        <f>ROUND(N(data!AA63), 0)</f>
        <v>0</v>
      </c>
      <c r="J26" s="209">
        <f>ROUND(N(data!AA64), 0)</f>
        <v>0</v>
      </c>
      <c r="K26" s="209">
        <f>ROUND(N(data!AA65), 0)</f>
        <v>0</v>
      </c>
      <c r="L26" s="209">
        <f>ROUND(N(data!AA66), 0)</f>
        <v>0</v>
      </c>
      <c r="M26" s="209">
        <f>ROUND(N(data!AA67), 0)</f>
        <v>0</v>
      </c>
      <c r="N26" s="209">
        <f>ROUND(N(data!AA68), 0)</f>
        <v>0</v>
      </c>
      <c r="O26" s="209">
        <f>ROUND(N(data!AA69), 0)</f>
        <v>0</v>
      </c>
      <c r="P26" s="209">
        <f>ROUND(N(data!AA70), 0)</f>
        <v>0</v>
      </c>
      <c r="Q26" s="209">
        <f>ROUND(N(data!AA71), 0)</f>
        <v>0</v>
      </c>
      <c r="R26" s="209">
        <f>ROUND(N(data!AA72), 0)</f>
        <v>0</v>
      </c>
      <c r="S26" s="209">
        <f>ROUND(N(data!AA73), 0)</f>
        <v>0</v>
      </c>
      <c r="T26" s="209">
        <f>ROUND(N(data!AA74), 0)</f>
        <v>0</v>
      </c>
      <c r="U26" s="209">
        <f>ROUND(N(data!AA75), 0)</f>
        <v>0</v>
      </c>
      <c r="V26" s="209">
        <f>ROUND(N(data!AA76), 0)</f>
        <v>0</v>
      </c>
      <c r="W26" s="209">
        <f>ROUND(N(data!AA77), 0)</f>
        <v>0</v>
      </c>
      <c r="X26" s="209">
        <f>ROUND(N(data!AA78), 0)</f>
        <v>0</v>
      </c>
      <c r="Y26" s="209">
        <f>ROUND(N(data!AA79), 0)</f>
        <v>0</v>
      </c>
      <c r="Z26" s="209">
        <f>ROUND(N(data!AA80), 0)</f>
        <v>0</v>
      </c>
      <c r="AA26" s="209">
        <f>ROUND(N(data!AA81), 0)</f>
        <v>0</v>
      </c>
      <c r="AB26" s="209">
        <f>ROUND(N(data!AA82), 0)</f>
        <v>0</v>
      </c>
      <c r="AC26" s="209">
        <f>ROUND(N(data!AA83), 0)</f>
        <v>0</v>
      </c>
      <c r="AD26" s="209">
        <f>ROUND(N(data!AA84), 0)</f>
        <v>0</v>
      </c>
      <c r="AE26" s="209">
        <f>ROUND(N(data!AA89), 0)</f>
        <v>0</v>
      </c>
      <c r="AF26" s="209">
        <f>ROUND(N(data!AA87), 0)</f>
        <v>0</v>
      </c>
      <c r="AG26" s="209">
        <f>ROUND(N(data!AA90), 0)</f>
        <v>0</v>
      </c>
      <c r="AH26" s="209">
        <f>ROUND(N(data!AA91), 0)</f>
        <v>0</v>
      </c>
      <c r="AI26" s="209">
        <f>ROUND(N(data!AA92), 0)</f>
        <v>0</v>
      </c>
      <c r="AJ26" s="209">
        <f>ROUND(N(data!AA93), 0)</f>
        <v>0</v>
      </c>
      <c r="AK26" s="32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042</v>
      </c>
      <c r="B27" s="211" t="str">
        <f>RIGHT(data!$C$96,4)</f>
        <v>2023</v>
      </c>
      <c r="C27" s="12" t="str">
        <f>data!AB$55</f>
        <v>7170</v>
      </c>
      <c r="D27" s="12" t="s">
        <v>1155</v>
      </c>
      <c r="E27" s="209">
        <f>ROUND(N(data!AB59), 0)</f>
        <v>0</v>
      </c>
      <c r="F27" s="320">
        <f>ROUND(N(data!AB60), 2)</f>
        <v>1.81</v>
      </c>
      <c r="G27" s="209">
        <f>ROUND(N(data!AB61), 0)</f>
        <v>291757</v>
      </c>
      <c r="H27" s="209">
        <f>ROUND(N(data!AB62), 0)</f>
        <v>90557</v>
      </c>
      <c r="I27" s="209">
        <f>ROUND(N(data!AB63), 0)</f>
        <v>0</v>
      </c>
      <c r="J27" s="209">
        <f>ROUND(N(data!AB64), 0)</f>
        <v>0</v>
      </c>
      <c r="K27" s="209">
        <f>ROUND(N(data!AB65), 0)</f>
        <v>0</v>
      </c>
      <c r="L27" s="209">
        <f>ROUND(N(data!AB66), 0)</f>
        <v>0</v>
      </c>
      <c r="M27" s="209">
        <f>ROUND(N(data!AB67), 0)</f>
        <v>4137</v>
      </c>
      <c r="N27" s="209">
        <f>ROUND(N(data!AB68), 0)</f>
        <v>0</v>
      </c>
      <c r="O27" s="209">
        <f>ROUND(N(data!AB69), 0)</f>
        <v>0</v>
      </c>
      <c r="P27" s="209">
        <f>ROUND(N(data!AB70), 0)</f>
        <v>0</v>
      </c>
      <c r="Q27" s="209">
        <f>ROUND(N(data!AB71), 0)</f>
        <v>0</v>
      </c>
      <c r="R27" s="209">
        <f>ROUND(N(data!AB72), 0)</f>
        <v>0</v>
      </c>
      <c r="S27" s="209">
        <f>ROUND(N(data!AB73), 0)</f>
        <v>0</v>
      </c>
      <c r="T27" s="209">
        <f>ROUND(N(data!AB74), 0)</f>
        <v>0</v>
      </c>
      <c r="U27" s="209">
        <f>ROUND(N(data!AB75), 0)</f>
        <v>0</v>
      </c>
      <c r="V27" s="209">
        <f>ROUND(N(data!AB76), 0)</f>
        <v>0</v>
      </c>
      <c r="W27" s="209">
        <f>ROUND(N(data!AB77), 0)</f>
        <v>0</v>
      </c>
      <c r="X27" s="209">
        <f>ROUND(N(data!AB78), 0)</f>
        <v>0</v>
      </c>
      <c r="Y27" s="209">
        <f>ROUND(N(data!AB79), 0)</f>
        <v>0</v>
      </c>
      <c r="Z27" s="209">
        <f>ROUND(N(data!AB80), 0)</f>
        <v>0</v>
      </c>
      <c r="AA27" s="209">
        <f>ROUND(N(data!AB81), 0)</f>
        <v>0</v>
      </c>
      <c r="AB27" s="209">
        <f>ROUND(N(data!AB82), 0)</f>
        <v>0</v>
      </c>
      <c r="AC27" s="209">
        <f>ROUND(N(data!AB83), 0)</f>
        <v>0</v>
      </c>
      <c r="AD27" s="209">
        <f>ROUND(N(data!AB84), 0)</f>
        <v>0</v>
      </c>
      <c r="AE27" s="209">
        <f>ROUND(N(data!AB89), 0)</f>
        <v>2459949</v>
      </c>
      <c r="AF27" s="209">
        <f>ROUND(N(data!AB87), 0)</f>
        <v>1114358</v>
      </c>
      <c r="AG27" s="209">
        <f>ROUND(N(data!AB90), 0)</f>
        <v>300</v>
      </c>
      <c r="AH27" s="209">
        <f>ROUND(N(data!AB91), 0)</f>
        <v>0</v>
      </c>
      <c r="AI27" s="209">
        <f>ROUND(N(data!AB92), 0)</f>
        <v>0</v>
      </c>
      <c r="AJ27" s="209">
        <f>ROUND(N(data!AB93), 0)</f>
        <v>0</v>
      </c>
      <c r="AK27" s="32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042</v>
      </c>
      <c r="B28" s="211" t="str">
        <f>RIGHT(data!$C$96,4)</f>
        <v>2023</v>
      </c>
      <c r="C28" s="12" t="str">
        <f>data!AC$55</f>
        <v>7180</v>
      </c>
      <c r="D28" s="12" t="s">
        <v>1155</v>
      </c>
      <c r="E28" s="209">
        <f>ROUND(N(data!AC59), 0)</f>
        <v>0</v>
      </c>
      <c r="F28" s="320">
        <f>ROUND(N(data!AC60), 2)</f>
        <v>4.2</v>
      </c>
      <c r="G28" s="209">
        <f>ROUND(N(data!AC61), 0)</f>
        <v>386099</v>
      </c>
      <c r="H28" s="209">
        <f>ROUND(N(data!AC62), 0)</f>
        <v>119840</v>
      </c>
      <c r="I28" s="209">
        <f>ROUND(N(data!AC63), 0)</f>
        <v>0</v>
      </c>
      <c r="J28" s="209">
        <f>ROUND(N(data!AC64), 0)</f>
        <v>0</v>
      </c>
      <c r="K28" s="209">
        <f>ROUND(N(data!AC65), 0)</f>
        <v>0</v>
      </c>
      <c r="L28" s="209">
        <f>ROUND(N(data!AC66), 0)</f>
        <v>0</v>
      </c>
      <c r="M28" s="209">
        <f>ROUND(N(data!AC67), 0)</f>
        <v>1420</v>
      </c>
      <c r="N28" s="209">
        <f>ROUND(N(data!AC68), 0)</f>
        <v>0</v>
      </c>
      <c r="O28" s="209">
        <f>ROUND(N(data!AC69), 0)</f>
        <v>0</v>
      </c>
      <c r="P28" s="209">
        <f>ROUND(N(data!AC70), 0)</f>
        <v>0</v>
      </c>
      <c r="Q28" s="209">
        <f>ROUND(N(data!AC71), 0)</f>
        <v>0</v>
      </c>
      <c r="R28" s="209">
        <f>ROUND(N(data!AC72), 0)</f>
        <v>0</v>
      </c>
      <c r="S28" s="209">
        <f>ROUND(N(data!AC73), 0)</f>
        <v>0</v>
      </c>
      <c r="T28" s="209">
        <f>ROUND(N(data!AC74), 0)</f>
        <v>0</v>
      </c>
      <c r="U28" s="209">
        <f>ROUND(N(data!AC75), 0)</f>
        <v>0</v>
      </c>
      <c r="V28" s="209">
        <f>ROUND(N(data!AC76), 0)</f>
        <v>0</v>
      </c>
      <c r="W28" s="209">
        <f>ROUND(N(data!AC77), 0)</f>
        <v>0</v>
      </c>
      <c r="X28" s="209">
        <f>ROUND(N(data!AC78), 0)</f>
        <v>0</v>
      </c>
      <c r="Y28" s="209">
        <f>ROUND(N(data!AC79), 0)</f>
        <v>0</v>
      </c>
      <c r="Z28" s="209">
        <f>ROUND(N(data!AC80), 0)</f>
        <v>0</v>
      </c>
      <c r="AA28" s="209">
        <f>ROUND(N(data!AC81), 0)</f>
        <v>0</v>
      </c>
      <c r="AB28" s="209">
        <f>ROUND(N(data!AC82), 0)</f>
        <v>0</v>
      </c>
      <c r="AC28" s="209">
        <f>ROUND(N(data!AC83), 0)</f>
        <v>0</v>
      </c>
      <c r="AD28" s="209">
        <f>ROUND(N(data!AC84), 0)</f>
        <v>0</v>
      </c>
      <c r="AE28" s="209">
        <f>ROUND(N(data!AC89), 0)</f>
        <v>318315</v>
      </c>
      <c r="AF28" s="209">
        <f>ROUND(N(data!AC87), 0)</f>
        <v>273845</v>
      </c>
      <c r="AG28" s="209">
        <f>ROUND(N(data!AC90), 0)</f>
        <v>103</v>
      </c>
      <c r="AH28" s="209">
        <f>ROUND(N(data!AC91), 0)</f>
        <v>0</v>
      </c>
      <c r="AI28" s="209">
        <f>ROUND(N(data!AC92), 0)</f>
        <v>0</v>
      </c>
      <c r="AJ28" s="209">
        <f>ROUND(N(data!AC93), 0)</f>
        <v>0</v>
      </c>
      <c r="AK28" s="32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042</v>
      </c>
      <c r="B29" s="211" t="str">
        <f>RIGHT(data!$C$96,4)</f>
        <v>2023</v>
      </c>
      <c r="C29" s="12" t="str">
        <f>data!AD$55</f>
        <v>7190</v>
      </c>
      <c r="D29" s="12" t="s">
        <v>1155</v>
      </c>
      <c r="E29" s="209">
        <f>ROUND(N(data!AD59), 0)</f>
        <v>0</v>
      </c>
      <c r="F29" s="320">
        <f>ROUND(N(data!AD60), 2)</f>
        <v>0</v>
      </c>
      <c r="G29" s="209">
        <f>ROUND(N(data!AD61), 0)</f>
        <v>0</v>
      </c>
      <c r="H29" s="209">
        <f>ROUND(N(data!AD62), 0)</f>
        <v>0</v>
      </c>
      <c r="I29" s="209">
        <f>ROUND(N(data!AD63), 0)</f>
        <v>0</v>
      </c>
      <c r="J29" s="209">
        <f>ROUND(N(data!AD64), 0)</f>
        <v>0</v>
      </c>
      <c r="K29" s="209">
        <f>ROUND(N(data!AD65), 0)</f>
        <v>0</v>
      </c>
      <c r="L29" s="209">
        <f>ROUND(N(data!AD66), 0)</f>
        <v>0</v>
      </c>
      <c r="M29" s="209">
        <f>ROUND(N(data!AD67), 0)</f>
        <v>0</v>
      </c>
      <c r="N29" s="209">
        <f>ROUND(N(data!AD68), 0)</f>
        <v>0</v>
      </c>
      <c r="O29" s="209">
        <f>ROUND(N(data!AD69), 0)</f>
        <v>0</v>
      </c>
      <c r="P29" s="209">
        <f>ROUND(N(data!AD70), 0)</f>
        <v>0</v>
      </c>
      <c r="Q29" s="209">
        <f>ROUND(N(data!AD71), 0)</f>
        <v>0</v>
      </c>
      <c r="R29" s="209">
        <f>ROUND(N(data!AD72), 0)</f>
        <v>0</v>
      </c>
      <c r="S29" s="209">
        <f>ROUND(N(data!AD73), 0)</f>
        <v>0</v>
      </c>
      <c r="T29" s="209">
        <f>ROUND(N(data!AD74), 0)</f>
        <v>0</v>
      </c>
      <c r="U29" s="209">
        <f>ROUND(N(data!AD75), 0)</f>
        <v>0</v>
      </c>
      <c r="V29" s="209">
        <f>ROUND(N(data!AD76), 0)</f>
        <v>0</v>
      </c>
      <c r="W29" s="209">
        <f>ROUND(N(data!AD77), 0)</f>
        <v>0</v>
      </c>
      <c r="X29" s="209">
        <f>ROUND(N(data!AD78), 0)</f>
        <v>0</v>
      </c>
      <c r="Y29" s="209">
        <f>ROUND(N(data!AD79), 0)</f>
        <v>0</v>
      </c>
      <c r="Z29" s="209">
        <f>ROUND(N(data!AD80), 0)</f>
        <v>0</v>
      </c>
      <c r="AA29" s="209">
        <f>ROUND(N(data!AD81), 0)</f>
        <v>0</v>
      </c>
      <c r="AB29" s="209">
        <f>ROUND(N(data!AD82), 0)</f>
        <v>0</v>
      </c>
      <c r="AC29" s="209">
        <f>ROUND(N(data!AD83), 0)</f>
        <v>0</v>
      </c>
      <c r="AD29" s="209">
        <f>ROUND(N(data!AD84), 0)</f>
        <v>0</v>
      </c>
      <c r="AE29" s="209">
        <f>ROUND(N(data!AD89), 0)</f>
        <v>0</v>
      </c>
      <c r="AF29" s="209">
        <f>ROUND(N(data!AD87), 0)</f>
        <v>0</v>
      </c>
      <c r="AG29" s="209">
        <f>ROUND(N(data!AD90), 0)</f>
        <v>0</v>
      </c>
      <c r="AH29" s="209">
        <f>ROUND(N(data!AD91), 0)</f>
        <v>0</v>
      </c>
      <c r="AI29" s="209">
        <f>ROUND(N(data!AD92), 0)</f>
        <v>0</v>
      </c>
      <c r="AJ29" s="209">
        <f>ROUND(N(data!AD93), 0)</f>
        <v>0</v>
      </c>
      <c r="AK29" s="320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042</v>
      </c>
      <c r="B30" s="211" t="str">
        <f>RIGHT(data!$C$96,4)</f>
        <v>2023</v>
      </c>
      <c r="C30" s="12" t="str">
        <f>data!AE$55</f>
        <v>7200</v>
      </c>
      <c r="D30" s="12" t="s">
        <v>1155</v>
      </c>
      <c r="E30" s="209">
        <f>ROUND(N(data!AE59), 0)</f>
        <v>0</v>
      </c>
      <c r="F30" s="320">
        <f>ROUND(N(data!AE60), 2)</f>
        <v>7.06</v>
      </c>
      <c r="G30" s="209">
        <f>ROUND(N(data!AE61), 0)</f>
        <v>672433</v>
      </c>
      <c r="H30" s="209">
        <f>ROUND(N(data!AE62), 0)</f>
        <v>208714</v>
      </c>
      <c r="I30" s="209">
        <f>ROUND(N(data!AE63), 0)</f>
        <v>0</v>
      </c>
      <c r="J30" s="209">
        <f>ROUND(N(data!AE64), 0)</f>
        <v>0</v>
      </c>
      <c r="K30" s="209">
        <f>ROUND(N(data!AE65), 0)</f>
        <v>0</v>
      </c>
      <c r="L30" s="209">
        <f>ROUND(N(data!AE66), 0)</f>
        <v>0</v>
      </c>
      <c r="M30" s="209">
        <f>ROUND(N(data!AE67), 0)</f>
        <v>103144</v>
      </c>
      <c r="N30" s="209">
        <f>ROUND(N(data!AE68), 0)</f>
        <v>0</v>
      </c>
      <c r="O30" s="209">
        <f>ROUND(N(data!AE69), 0)</f>
        <v>0</v>
      </c>
      <c r="P30" s="209">
        <f>ROUND(N(data!AE70), 0)</f>
        <v>0</v>
      </c>
      <c r="Q30" s="209">
        <f>ROUND(N(data!AE71), 0)</f>
        <v>0</v>
      </c>
      <c r="R30" s="209">
        <f>ROUND(N(data!AE72), 0)</f>
        <v>0</v>
      </c>
      <c r="S30" s="209">
        <f>ROUND(N(data!AE73), 0)</f>
        <v>0</v>
      </c>
      <c r="T30" s="209">
        <f>ROUND(N(data!AE74), 0)</f>
        <v>0</v>
      </c>
      <c r="U30" s="209">
        <f>ROUND(N(data!AE75), 0)</f>
        <v>0</v>
      </c>
      <c r="V30" s="209">
        <f>ROUND(N(data!AE76), 0)</f>
        <v>0</v>
      </c>
      <c r="W30" s="209">
        <f>ROUND(N(data!AE77), 0)</f>
        <v>0</v>
      </c>
      <c r="X30" s="209">
        <f>ROUND(N(data!AE78), 0)</f>
        <v>0</v>
      </c>
      <c r="Y30" s="209">
        <f>ROUND(N(data!AE79), 0)</f>
        <v>0</v>
      </c>
      <c r="Z30" s="209">
        <f>ROUND(N(data!AE80), 0)</f>
        <v>0</v>
      </c>
      <c r="AA30" s="209">
        <f>ROUND(N(data!AE81), 0)</f>
        <v>0</v>
      </c>
      <c r="AB30" s="209">
        <f>ROUND(N(data!AE82), 0)</f>
        <v>0</v>
      </c>
      <c r="AC30" s="209">
        <f>ROUND(N(data!AE83), 0)</f>
        <v>0</v>
      </c>
      <c r="AD30" s="209">
        <f>ROUND(N(data!AE84), 0)</f>
        <v>0</v>
      </c>
      <c r="AE30" s="209">
        <f>ROUND(N(data!AE89), 0)</f>
        <v>3641110</v>
      </c>
      <c r="AF30" s="209">
        <f>ROUND(N(data!AE87), 0)</f>
        <v>120888</v>
      </c>
      <c r="AG30" s="209">
        <f>ROUND(N(data!AE90), 0)</f>
        <v>7479</v>
      </c>
      <c r="AH30" s="209">
        <f>ROUND(N(data!AE91), 0)</f>
        <v>0</v>
      </c>
      <c r="AI30" s="209">
        <f>ROUND(N(data!AE92), 0)</f>
        <v>0</v>
      </c>
      <c r="AJ30" s="209">
        <f>ROUND(N(data!AE93), 0)</f>
        <v>1381</v>
      </c>
      <c r="AK30" s="32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042</v>
      </c>
      <c r="B31" s="211" t="str">
        <f>RIGHT(data!$C$96,4)</f>
        <v>2023</v>
      </c>
      <c r="C31" s="12" t="str">
        <f>data!AF$55</f>
        <v>7220</v>
      </c>
      <c r="D31" s="12" t="s">
        <v>1155</v>
      </c>
      <c r="E31" s="209">
        <f>ROUND(N(data!AF59), 0)</f>
        <v>0</v>
      </c>
      <c r="F31" s="320">
        <f>ROUND(N(data!AF60), 2)</f>
        <v>0</v>
      </c>
      <c r="G31" s="209">
        <f>ROUND(N(data!AF61), 0)</f>
        <v>0</v>
      </c>
      <c r="H31" s="209">
        <f>ROUND(N(data!AF62), 0)</f>
        <v>0</v>
      </c>
      <c r="I31" s="209">
        <f>ROUND(N(data!AF63), 0)</f>
        <v>0</v>
      </c>
      <c r="J31" s="209">
        <f>ROUND(N(data!AF64), 0)</f>
        <v>0</v>
      </c>
      <c r="K31" s="209">
        <f>ROUND(N(data!AF65), 0)</f>
        <v>0</v>
      </c>
      <c r="L31" s="209">
        <f>ROUND(N(data!AF66), 0)</f>
        <v>0</v>
      </c>
      <c r="M31" s="209">
        <f>ROUND(N(data!AF67), 0)</f>
        <v>0</v>
      </c>
      <c r="N31" s="209">
        <f>ROUND(N(data!AF68), 0)</f>
        <v>0</v>
      </c>
      <c r="O31" s="209">
        <f>ROUND(N(data!AF69), 0)</f>
        <v>0</v>
      </c>
      <c r="P31" s="209">
        <f>ROUND(N(data!AF70), 0)</f>
        <v>0</v>
      </c>
      <c r="Q31" s="209">
        <f>ROUND(N(data!AF71), 0)</f>
        <v>0</v>
      </c>
      <c r="R31" s="209">
        <f>ROUND(N(data!AF72), 0)</f>
        <v>0</v>
      </c>
      <c r="S31" s="209">
        <f>ROUND(N(data!AF73), 0)</f>
        <v>0</v>
      </c>
      <c r="T31" s="209">
        <f>ROUND(N(data!AF74), 0)</f>
        <v>0</v>
      </c>
      <c r="U31" s="209">
        <f>ROUND(N(data!AF75), 0)</f>
        <v>0</v>
      </c>
      <c r="V31" s="209">
        <f>ROUND(N(data!AF76), 0)</f>
        <v>0</v>
      </c>
      <c r="W31" s="209">
        <f>ROUND(N(data!AF77), 0)</f>
        <v>0</v>
      </c>
      <c r="X31" s="209">
        <f>ROUND(N(data!AF78), 0)</f>
        <v>0</v>
      </c>
      <c r="Y31" s="209">
        <f>ROUND(N(data!AF79), 0)</f>
        <v>0</v>
      </c>
      <c r="Z31" s="209">
        <f>ROUND(N(data!AF80), 0)</f>
        <v>0</v>
      </c>
      <c r="AA31" s="209">
        <f>ROUND(N(data!AF81), 0)</f>
        <v>0</v>
      </c>
      <c r="AB31" s="209">
        <f>ROUND(N(data!AF82), 0)</f>
        <v>0</v>
      </c>
      <c r="AC31" s="209">
        <f>ROUND(N(data!AF83), 0)</f>
        <v>0</v>
      </c>
      <c r="AD31" s="209">
        <f>ROUND(N(data!AF84), 0)</f>
        <v>0</v>
      </c>
      <c r="AE31" s="209">
        <f>ROUND(N(data!AF89), 0)</f>
        <v>0</v>
      </c>
      <c r="AF31" s="209">
        <f>ROUND(N(data!AF87), 0)</f>
        <v>0</v>
      </c>
      <c r="AG31" s="209">
        <f>ROUND(N(data!AF90), 0)</f>
        <v>0</v>
      </c>
      <c r="AH31" s="209">
        <f>ROUND(N(data!AF91), 0)</f>
        <v>0</v>
      </c>
      <c r="AI31" s="209">
        <f>ROUND(N(data!AF92), 0)</f>
        <v>0</v>
      </c>
      <c r="AJ31" s="209">
        <f>ROUND(N(data!AF93), 0)</f>
        <v>0</v>
      </c>
      <c r="AK31" s="32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042</v>
      </c>
      <c r="B32" s="211" t="str">
        <f>RIGHT(data!$C$96,4)</f>
        <v>2023</v>
      </c>
      <c r="C32" s="12" t="str">
        <f>data!AG$55</f>
        <v>7230</v>
      </c>
      <c r="D32" s="12" t="s">
        <v>1155</v>
      </c>
      <c r="E32" s="209">
        <f>ROUND(N(data!AG59), 0)</f>
        <v>0</v>
      </c>
      <c r="F32" s="320">
        <f>ROUND(N(data!AG60), 2)</f>
        <v>0</v>
      </c>
      <c r="G32" s="209">
        <f>ROUND(N(data!AG61), 0)</f>
        <v>0</v>
      </c>
      <c r="H32" s="209">
        <f>ROUND(N(data!AG62), 0)</f>
        <v>0</v>
      </c>
      <c r="I32" s="209">
        <f>ROUND(N(data!AG63), 0)</f>
        <v>0</v>
      </c>
      <c r="J32" s="209">
        <f>ROUND(N(data!AG64), 0)</f>
        <v>0</v>
      </c>
      <c r="K32" s="209">
        <f>ROUND(N(data!AG65), 0)</f>
        <v>0</v>
      </c>
      <c r="L32" s="209">
        <f>ROUND(N(data!AG66), 0)</f>
        <v>0</v>
      </c>
      <c r="M32" s="209">
        <f>ROUND(N(data!AG67), 0)</f>
        <v>0</v>
      </c>
      <c r="N32" s="209">
        <f>ROUND(N(data!AG68), 0)</f>
        <v>0</v>
      </c>
      <c r="O32" s="209">
        <f>ROUND(N(data!AG69), 0)</f>
        <v>0</v>
      </c>
      <c r="P32" s="209">
        <f>ROUND(N(data!AG70), 0)</f>
        <v>0</v>
      </c>
      <c r="Q32" s="209">
        <f>ROUND(N(data!AG71), 0)</f>
        <v>0</v>
      </c>
      <c r="R32" s="209">
        <f>ROUND(N(data!AG72), 0)</f>
        <v>0</v>
      </c>
      <c r="S32" s="209">
        <f>ROUND(N(data!AG73), 0)</f>
        <v>0</v>
      </c>
      <c r="T32" s="209">
        <f>ROUND(N(data!AG74), 0)</f>
        <v>0</v>
      </c>
      <c r="U32" s="209">
        <f>ROUND(N(data!AG75), 0)</f>
        <v>0</v>
      </c>
      <c r="V32" s="209">
        <f>ROUND(N(data!AG76), 0)</f>
        <v>0</v>
      </c>
      <c r="W32" s="209">
        <f>ROUND(N(data!AG77), 0)</f>
        <v>0</v>
      </c>
      <c r="X32" s="209">
        <f>ROUND(N(data!AG78), 0)</f>
        <v>0</v>
      </c>
      <c r="Y32" s="209">
        <f>ROUND(N(data!AG79), 0)</f>
        <v>0</v>
      </c>
      <c r="Z32" s="209">
        <f>ROUND(N(data!AG80), 0)</f>
        <v>0</v>
      </c>
      <c r="AA32" s="209">
        <f>ROUND(N(data!AG81), 0)</f>
        <v>0</v>
      </c>
      <c r="AB32" s="209">
        <f>ROUND(N(data!AG82), 0)</f>
        <v>0</v>
      </c>
      <c r="AC32" s="209">
        <f>ROUND(N(data!AG83), 0)</f>
        <v>0</v>
      </c>
      <c r="AD32" s="209">
        <f>ROUND(N(data!AG84), 0)</f>
        <v>0</v>
      </c>
      <c r="AE32" s="209">
        <f>ROUND(N(data!AG89), 0)</f>
        <v>0</v>
      </c>
      <c r="AF32" s="209">
        <f>ROUND(N(data!AG87), 0)</f>
        <v>0</v>
      </c>
      <c r="AG32" s="209">
        <f>ROUND(N(data!AG90), 0)</f>
        <v>0</v>
      </c>
      <c r="AH32" s="209">
        <f>ROUND(N(data!AG91), 0)</f>
        <v>0</v>
      </c>
      <c r="AI32" s="209">
        <f>ROUND(N(data!AG92), 0)</f>
        <v>0</v>
      </c>
      <c r="AJ32" s="209">
        <f>ROUND(N(data!AG93), 0)</f>
        <v>0</v>
      </c>
      <c r="AK32" s="320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042</v>
      </c>
      <c r="B33" s="211" t="str">
        <f>RIGHT(data!$C$96,4)</f>
        <v>2023</v>
      </c>
      <c r="C33" s="12" t="str">
        <f>data!AH$55</f>
        <v>7240</v>
      </c>
      <c r="D33" s="12" t="s">
        <v>1155</v>
      </c>
      <c r="E33" s="209">
        <f>ROUND(N(data!AH59), 0)</f>
        <v>0</v>
      </c>
      <c r="F33" s="320">
        <f>ROUND(N(data!AH60), 2)</f>
        <v>0</v>
      </c>
      <c r="G33" s="209">
        <f>ROUND(N(data!AH61), 0)</f>
        <v>0</v>
      </c>
      <c r="H33" s="209">
        <f>ROUND(N(data!AH62), 0)</f>
        <v>0</v>
      </c>
      <c r="I33" s="209">
        <f>ROUND(N(data!AH63), 0)</f>
        <v>0</v>
      </c>
      <c r="J33" s="209">
        <f>ROUND(N(data!AH64), 0)</f>
        <v>0</v>
      </c>
      <c r="K33" s="209">
        <f>ROUND(N(data!AH65), 0)</f>
        <v>0</v>
      </c>
      <c r="L33" s="209">
        <f>ROUND(N(data!AH66), 0)</f>
        <v>0</v>
      </c>
      <c r="M33" s="209">
        <f>ROUND(N(data!AH67), 0)</f>
        <v>0</v>
      </c>
      <c r="N33" s="209">
        <f>ROUND(N(data!AH68), 0)</f>
        <v>0</v>
      </c>
      <c r="O33" s="209">
        <f>ROUND(N(data!AH69), 0)</f>
        <v>0</v>
      </c>
      <c r="P33" s="209">
        <f>ROUND(N(data!AH70), 0)</f>
        <v>0</v>
      </c>
      <c r="Q33" s="209">
        <f>ROUND(N(data!AH71), 0)</f>
        <v>0</v>
      </c>
      <c r="R33" s="209">
        <f>ROUND(N(data!AH72), 0)</f>
        <v>0</v>
      </c>
      <c r="S33" s="209">
        <f>ROUND(N(data!AH73), 0)</f>
        <v>0</v>
      </c>
      <c r="T33" s="209">
        <f>ROUND(N(data!AH74), 0)</f>
        <v>0</v>
      </c>
      <c r="U33" s="209">
        <f>ROUND(N(data!AH75), 0)</f>
        <v>0</v>
      </c>
      <c r="V33" s="209">
        <f>ROUND(N(data!AH76), 0)</f>
        <v>0</v>
      </c>
      <c r="W33" s="209">
        <f>ROUND(N(data!AH77), 0)</f>
        <v>0</v>
      </c>
      <c r="X33" s="209">
        <f>ROUND(N(data!AH78), 0)</f>
        <v>0</v>
      </c>
      <c r="Y33" s="209">
        <f>ROUND(N(data!AH79), 0)</f>
        <v>0</v>
      </c>
      <c r="Z33" s="209">
        <f>ROUND(N(data!AH80), 0)</f>
        <v>0</v>
      </c>
      <c r="AA33" s="209">
        <f>ROUND(N(data!AH81), 0)</f>
        <v>0</v>
      </c>
      <c r="AB33" s="209">
        <f>ROUND(N(data!AH82), 0)</f>
        <v>0</v>
      </c>
      <c r="AC33" s="209">
        <f>ROUND(N(data!AH83), 0)</f>
        <v>0</v>
      </c>
      <c r="AD33" s="209">
        <f>ROUND(N(data!AH84), 0)</f>
        <v>0</v>
      </c>
      <c r="AE33" s="209">
        <f>ROUND(N(data!AH89), 0)</f>
        <v>0</v>
      </c>
      <c r="AF33" s="209">
        <f>ROUND(N(data!AH87), 0)</f>
        <v>0</v>
      </c>
      <c r="AG33" s="209">
        <f>ROUND(N(data!AH90), 0)</f>
        <v>0</v>
      </c>
      <c r="AH33" s="209">
        <f>ROUND(N(data!AH91), 0)</f>
        <v>0</v>
      </c>
      <c r="AI33" s="209">
        <f>ROUND(N(data!AH92), 0)</f>
        <v>0</v>
      </c>
      <c r="AJ33" s="209">
        <f>ROUND(N(data!AH93), 0)</f>
        <v>0</v>
      </c>
      <c r="AK33" s="32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042</v>
      </c>
      <c r="B34" s="211" t="str">
        <f>RIGHT(data!$C$96,4)</f>
        <v>2023</v>
      </c>
      <c r="C34" s="12" t="str">
        <f>data!AI$55</f>
        <v>7250</v>
      </c>
      <c r="D34" s="12" t="s">
        <v>1155</v>
      </c>
      <c r="E34" s="209">
        <f>ROUND(N(data!AI59), 0)</f>
        <v>0</v>
      </c>
      <c r="F34" s="320">
        <f>ROUND(N(data!AI60), 2)</f>
        <v>0</v>
      </c>
      <c r="G34" s="209">
        <f>ROUND(N(data!AI61), 0)</f>
        <v>0</v>
      </c>
      <c r="H34" s="209">
        <f>ROUND(N(data!AI62), 0)</f>
        <v>0</v>
      </c>
      <c r="I34" s="209">
        <f>ROUND(N(data!AI63), 0)</f>
        <v>0</v>
      </c>
      <c r="J34" s="209">
        <f>ROUND(N(data!AI64), 0)</f>
        <v>0</v>
      </c>
      <c r="K34" s="209">
        <f>ROUND(N(data!AI65), 0)</f>
        <v>0</v>
      </c>
      <c r="L34" s="209">
        <f>ROUND(N(data!AI66), 0)</f>
        <v>0</v>
      </c>
      <c r="M34" s="209">
        <f>ROUND(N(data!AI67), 0)</f>
        <v>0</v>
      </c>
      <c r="N34" s="209">
        <f>ROUND(N(data!AI68), 0)</f>
        <v>0</v>
      </c>
      <c r="O34" s="209">
        <f>ROUND(N(data!AI69), 0)</f>
        <v>0</v>
      </c>
      <c r="P34" s="209">
        <f>ROUND(N(data!AI70), 0)</f>
        <v>0</v>
      </c>
      <c r="Q34" s="209">
        <f>ROUND(N(data!AI71), 0)</f>
        <v>0</v>
      </c>
      <c r="R34" s="209">
        <f>ROUND(N(data!AI72), 0)</f>
        <v>0</v>
      </c>
      <c r="S34" s="209">
        <f>ROUND(N(data!AI73), 0)</f>
        <v>0</v>
      </c>
      <c r="T34" s="209">
        <f>ROUND(N(data!AI74), 0)</f>
        <v>0</v>
      </c>
      <c r="U34" s="209">
        <f>ROUND(N(data!AI75), 0)</f>
        <v>0</v>
      </c>
      <c r="V34" s="209">
        <f>ROUND(N(data!AI76), 0)</f>
        <v>0</v>
      </c>
      <c r="W34" s="209">
        <f>ROUND(N(data!AI77), 0)</f>
        <v>0</v>
      </c>
      <c r="X34" s="209">
        <f>ROUND(N(data!AI78), 0)</f>
        <v>0</v>
      </c>
      <c r="Y34" s="209">
        <f>ROUND(N(data!AI79), 0)</f>
        <v>0</v>
      </c>
      <c r="Z34" s="209">
        <f>ROUND(N(data!AI80), 0)</f>
        <v>0</v>
      </c>
      <c r="AA34" s="209">
        <f>ROUND(N(data!AI81), 0)</f>
        <v>0</v>
      </c>
      <c r="AB34" s="209">
        <f>ROUND(N(data!AI82), 0)</f>
        <v>0</v>
      </c>
      <c r="AC34" s="209">
        <f>ROUND(N(data!AI83), 0)</f>
        <v>0</v>
      </c>
      <c r="AD34" s="209">
        <f>ROUND(N(data!AI84), 0)</f>
        <v>0</v>
      </c>
      <c r="AE34" s="209">
        <f>ROUND(N(data!AI89), 0)</f>
        <v>0</v>
      </c>
      <c r="AF34" s="209">
        <f>ROUND(N(data!AI87), 0)</f>
        <v>0</v>
      </c>
      <c r="AG34" s="209">
        <f>ROUND(N(data!AI90), 0)</f>
        <v>0</v>
      </c>
      <c r="AH34" s="209">
        <f>ROUND(N(data!AI91), 0)</f>
        <v>0</v>
      </c>
      <c r="AI34" s="209">
        <f>ROUND(N(data!AI92), 0)</f>
        <v>0</v>
      </c>
      <c r="AJ34" s="209">
        <f>ROUND(N(data!AI93), 0)</f>
        <v>0</v>
      </c>
      <c r="AK34" s="32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042</v>
      </c>
      <c r="B35" s="211" t="str">
        <f>RIGHT(data!$C$96,4)</f>
        <v>2023</v>
      </c>
      <c r="C35" s="12" t="str">
        <f>data!AJ$55</f>
        <v>7260</v>
      </c>
      <c r="D35" s="12" t="s">
        <v>1155</v>
      </c>
      <c r="E35" s="209">
        <f>ROUND(N(data!AJ59), 0)</f>
        <v>0</v>
      </c>
      <c r="F35" s="320">
        <f>ROUND(N(data!AJ60), 2)</f>
        <v>10.72</v>
      </c>
      <c r="G35" s="209">
        <f>ROUND(N(data!AJ61), 0)</f>
        <v>944084</v>
      </c>
      <c r="H35" s="209">
        <f>ROUND(N(data!AJ62), 0)</f>
        <v>293030</v>
      </c>
      <c r="I35" s="209">
        <f>ROUND(N(data!AJ63), 0)</f>
        <v>0</v>
      </c>
      <c r="J35" s="209">
        <f>ROUND(N(data!AJ64), 0)</f>
        <v>0</v>
      </c>
      <c r="K35" s="209">
        <f>ROUND(N(data!AJ65), 0)</f>
        <v>0</v>
      </c>
      <c r="L35" s="209">
        <f>ROUND(N(data!AJ66), 0)</f>
        <v>0</v>
      </c>
      <c r="M35" s="209">
        <f>ROUND(N(data!AJ67), 0)</f>
        <v>124879</v>
      </c>
      <c r="N35" s="209">
        <f>ROUND(N(data!AJ68), 0)</f>
        <v>0</v>
      </c>
      <c r="O35" s="209">
        <f>ROUND(N(data!AJ69), 0)</f>
        <v>0</v>
      </c>
      <c r="P35" s="209">
        <f>ROUND(N(data!AJ70), 0)</f>
        <v>0</v>
      </c>
      <c r="Q35" s="209">
        <f>ROUND(N(data!AJ71), 0)</f>
        <v>0</v>
      </c>
      <c r="R35" s="209">
        <f>ROUND(N(data!AJ72), 0)</f>
        <v>0</v>
      </c>
      <c r="S35" s="209">
        <f>ROUND(N(data!AJ73), 0)</f>
        <v>0</v>
      </c>
      <c r="T35" s="209">
        <f>ROUND(N(data!AJ74), 0)</f>
        <v>0</v>
      </c>
      <c r="U35" s="209">
        <f>ROUND(N(data!AJ75), 0)</f>
        <v>0</v>
      </c>
      <c r="V35" s="209">
        <f>ROUND(N(data!AJ76), 0)</f>
        <v>0</v>
      </c>
      <c r="W35" s="209">
        <f>ROUND(N(data!AJ77), 0)</f>
        <v>0</v>
      </c>
      <c r="X35" s="209">
        <f>ROUND(N(data!AJ78), 0)</f>
        <v>0</v>
      </c>
      <c r="Y35" s="209">
        <f>ROUND(N(data!AJ79), 0)</f>
        <v>0</v>
      </c>
      <c r="Z35" s="209">
        <f>ROUND(N(data!AJ80), 0)</f>
        <v>0</v>
      </c>
      <c r="AA35" s="209">
        <f>ROUND(N(data!AJ81), 0)</f>
        <v>0</v>
      </c>
      <c r="AB35" s="209">
        <f>ROUND(N(data!AJ82), 0)</f>
        <v>0</v>
      </c>
      <c r="AC35" s="209">
        <f>ROUND(N(data!AJ83), 0)</f>
        <v>0</v>
      </c>
      <c r="AD35" s="209">
        <f>ROUND(N(data!AJ84), 0)</f>
        <v>0</v>
      </c>
      <c r="AE35" s="209">
        <f>ROUND(N(data!AJ89), 0)</f>
        <v>4740786</v>
      </c>
      <c r="AF35" s="209">
        <f>ROUND(N(data!AJ87), 0)</f>
        <v>2150</v>
      </c>
      <c r="AG35" s="209">
        <f>ROUND(N(data!AJ90), 0)</f>
        <v>9055</v>
      </c>
      <c r="AH35" s="209">
        <f>ROUND(N(data!AJ91), 0)</f>
        <v>0</v>
      </c>
      <c r="AI35" s="209">
        <f>ROUND(N(data!AJ92), 0)</f>
        <v>0</v>
      </c>
      <c r="AJ35" s="209">
        <f>ROUND(N(data!AJ93), 0)</f>
        <v>11233</v>
      </c>
      <c r="AK35" s="320">
        <f>ROUND(N(data!AJ94), 2)</f>
        <v>10.72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042</v>
      </c>
      <c r="B36" s="211" t="str">
        <f>RIGHT(data!$C$96,4)</f>
        <v>2023</v>
      </c>
      <c r="C36" s="12" t="str">
        <f>data!AK$55</f>
        <v>7310</v>
      </c>
      <c r="D36" s="12" t="s">
        <v>1155</v>
      </c>
      <c r="E36" s="209">
        <f>ROUND(N(data!AK59), 0)</f>
        <v>0</v>
      </c>
      <c r="F36" s="320">
        <f>ROUND(N(data!AK60), 2)</f>
        <v>8.17</v>
      </c>
      <c r="G36" s="209">
        <f>ROUND(N(data!AK61), 0)</f>
        <v>703611</v>
      </c>
      <c r="H36" s="209">
        <f>ROUND(N(data!AK62), 0)</f>
        <v>218391</v>
      </c>
      <c r="I36" s="209">
        <f>ROUND(N(data!AK63), 0)</f>
        <v>0</v>
      </c>
      <c r="J36" s="209">
        <f>ROUND(N(data!AK64), 0)</f>
        <v>0</v>
      </c>
      <c r="K36" s="209">
        <f>ROUND(N(data!AK65), 0)</f>
        <v>0</v>
      </c>
      <c r="L36" s="209">
        <f>ROUND(N(data!AK66), 0)</f>
        <v>0</v>
      </c>
      <c r="M36" s="209">
        <f>ROUND(N(data!AK67), 0)</f>
        <v>81740</v>
      </c>
      <c r="N36" s="209">
        <f>ROUND(N(data!AK68), 0)</f>
        <v>0</v>
      </c>
      <c r="O36" s="209">
        <f>ROUND(N(data!AK69), 0)</f>
        <v>0</v>
      </c>
      <c r="P36" s="209">
        <f>ROUND(N(data!AK70), 0)</f>
        <v>0</v>
      </c>
      <c r="Q36" s="209">
        <f>ROUND(N(data!AK71), 0)</f>
        <v>0</v>
      </c>
      <c r="R36" s="209">
        <f>ROUND(N(data!AK72), 0)</f>
        <v>0</v>
      </c>
      <c r="S36" s="209">
        <f>ROUND(N(data!AK73), 0)</f>
        <v>0</v>
      </c>
      <c r="T36" s="209">
        <f>ROUND(N(data!AK74), 0)</f>
        <v>0</v>
      </c>
      <c r="U36" s="209">
        <f>ROUND(N(data!AK75), 0)</f>
        <v>0</v>
      </c>
      <c r="V36" s="209">
        <f>ROUND(N(data!AK76), 0)</f>
        <v>0</v>
      </c>
      <c r="W36" s="209">
        <f>ROUND(N(data!AK77), 0)</f>
        <v>0</v>
      </c>
      <c r="X36" s="209">
        <f>ROUND(N(data!AK78), 0)</f>
        <v>0</v>
      </c>
      <c r="Y36" s="209">
        <f>ROUND(N(data!AK79), 0)</f>
        <v>0</v>
      </c>
      <c r="Z36" s="209">
        <f>ROUND(N(data!AK80), 0)</f>
        <v>0</v>
      </c>
      <c r="AA36" s="209">
        <f>ROUND(N(data!AK81), 0)</f>
        <v>0</v>
      </c>
      <c r="AB36" s="209">
        <f>ROUND(N(data!AK82), 0)</f>
        <v>0</v>
      </c>
      <c r="AC36" s="209">
        <f>ROUND(N(data!AK83), 0)</f>
        <v>0</v>
      </c>
      <c r="AD36" s="209">
        <f>ROUND(N(data!AK84), 0)</f>
        <v>0</v>
      </c>
      <c r="AE36" s="209">
        <f>ROUND(N(data!AK89), 0)</f>
        <v>1153393</v>
      </c>
      <c r="AF36" s="209">
        <f>ROUND(N(data!AK87), 0)</f>
        <v>0</v>
      </c>
      <c r="AG36" s="209">
        <f>ROUND(N(data!AK90), 0)</f>
        <v>5927</v>
      </c>
      <c r="AH36" s="209">
        <f>ROUND(N(data!AK91), 0)</f>
        <v>0</v>
      </c>
      <c r="AI36" s="209">
        <f>ROUND(N(data!AK92), 0)</f>
        <v>0</v>
      </c>
      <c r="AJ36" s="209">
        <f>ROUND(N(data!AK93), 0)</f>
        <v>520</v>
      </c>
      <c r="AK36" s="32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042</v>
      </c>
      <c r="B37" s="211" t="str">
        <f>RIGHT(data!$C$96,4)</f>
        <v>2023</v>
      </c>
      <c r="C37" s="12" t="str">
        <f>data!AL$55</f>
        <v>7320</v>
      </c>
      <c r="D37" s="12" t="s">
        <v>1155</v>
      </c>
      <c r="E37" s="209">
        <f>ROUND(N(data!AL59), 0)</f>
        <v>0</v>
      </c>
      <c r="F37" s="320">
        <f>ROUND(N(data!AL60), 2)</f>
        <v>0</v>
      </c>
      <c r="G37" s="209">
        <f>ROUND(N(data!AL61), 0)</f>
        <v>0</v>
      </c>
      <c r="H37" s="209">
        <f>ROUND(N(data!AL62), 0)</f>
        <v>0</v>
      </c>
      <c r="I37" s="209">
        <f>ROUND(N(data!AL63), 0)</f>
        <v>0</v>
      </c>
      <c r="J37" s="209">
        <f>ROUND(N(data!AL64), 0)</f>
        <v>0</v>
      </c>
      <c r="K37" s="209">
        <f>ROUND(N(data!AL65), 0)</f>
        <v>0</v>
      </c>
      <c r="L37" s="209">
        <f>ROUND(N(data!AL66), 0)</f>
        <v>0</v>
      </c>
      <c r="M37" s="209">
        <f>ROUND(N(data!AL67), 0)</f>
        <v>0</v>
      </c>
      <c r="N37" s="209">
        <f>ROUND(N(data!AL68), 0)</f>
        <v>0</v>
      </c>
      <c r="O37" s="209">
        <f>ROUND(N(data!AL69), 0)</f>
        <v>0</v>
      </c>
      <c r="P37" s="209">
        <f>ROUND(N(data!AL70), 0)</f>
        <v>0</v>
      </c>
      <c r="Q37" s="209">
        <f>ROUND(N(data!AL71), 0)</f>
        <v>0</v>
      </c>
      <c r="R37" s="209">
        <f>ROUND(N(data!AL72), 0)</f>
        <v>0</v>
      </c>
      <c r="S37" s="209">
        <f>ROUND(N(data!AL73), 0)</f>
        <v>0</v>
      </c>
      <c r="T37" s="209">
        <f>ROUND(N(data!AL74), 0)</f>
        <v>0</v>
      </c>
      <c r="U37" s="209">
        <f>ROUND(N(data!AL75), 0)</f>
        <v>0</v>
      </c>
      <c r="V37" s="209">
        <f>ROUND(N(data!AL76), 0)</f>
        <v>0</v>
      </c>
      <c r="W37" s="209">
        <f>ROUND(N(data!AL77), 0)</f>
        <v>0</v>
      </c>
      <c r="X37" s="209">
        <f>ROUND(N(data!AL78), 0)</f>
        <v>0</v>
      </c>
      <c r="Y37" s="209">
        <f>ROUND(N(data!AL79), 0)</f>
        <v>0</v>
      </c>
      <c r="Z37" s="209">
        <f>ROUND(N(data!AL80), 0)</f>
        <v>0</v>
      </c>
      <c r="AA37" s="209">
        <f>ROUND(N(data!AL81), 0)</f>
        <v>0</v>
      </c>
      <c r="AB37" s="209">
        <f>ROUND(N(data!AL82), 0)</f>
        <v>0</v>
      </c>
      <c r="AC37" s="209">
        <f>ROUND(N(data!AL83), 0)</f>
        <v>0</v>
      </c>
      <c r="AD37" s="209">
        <f>ROUND(N(data!AL84), 0)</f>
        <v>0</v>
      </c>
      <c r="AE37" s="209">
        <f>ROUND(N(data!AL89), 0)</f>
        <v>0</v>
      </c>
      <c r="AF37" s="209">
        <f>ROUND(N(data!AL87), 0)</f>
        <v>0</v>
      </c>
      <c r="AG37" s="209">
        <f>ROUND(N(data!AL90), 0)</f>
        <v>0</v>
      </c>
      <c r="AH37" s="209">
        <f>ROUND(N(data!AL91), 0)</f>
        <v>0</v>
      </c>
      <c r="AI37" s="209">
        <f>ROUND(N(data!AL92), 0)</f>
        <v>0</v>
      </c>
      <c r="AJ37" s="209">
        <f>ROUND(N(data!AL93), 0)</f>
        <v>0</v>
      </c>
      <c r="AK37" s="32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042</v>
      </c>
      <c r="B38" s="211" t="str">
        <f>RIGHT(data!$C$96,4)</f>
        <v>2023</v>
      </c>
      <c r="C38" s="12" t="str">
        <f>data!AM$55</f>
        <v>7330</v>
      </c>
      <c r="D38" s="12" t="s">
        <v>1155</v>
      </c>
      <c r="E38" s="209">
        <f>ROUND(N(data!AM59), 0)</f>
        <v>0</v>
      </c>
      <c r="F38" s="320">
        <f>ROUND(N(data!AM60), 2)</f>
        <v>0</v>
      </c>
      <c r="G38" s="209">
        <f>ROUND(N(data!AM61), 0)</f>
        <v>0</v>
      </c>
      <c r="H38" s="209">
        <f>ROUND(N(data!AM62), 0)</f>
        <v>0</v>
      </c>
      <c r="I38" s="209">
        <f>ROUND(N(data!AM63), 0)</f>
        <v>0</v>
      </c>
      <c r="J38" s="209">
        <f>ROUND(N(data!AM64), 0)</f>
        <v>0</v>
      </c>
      <c r="K38" s="209">
        <f>ROUND(N(data!AM65), 0)</f>
        <v>0</v>
      </c>
      <c r="L38" s="209">
        <f>ROUND(N(data!AM66), 0)</f>
        <v>0</v>
      </c>
      <c r="M38" s="209">
        <f>ROUND(N(data!AM67), 0)</f>
        <v>0</v>
      </c>
      <c r="N38" s="209">
        <f>ROUND(N(data!AM68), 0)</f>
        <v>0</v>
      </c>
      <c r="O38" s="209">
        <f>ROUND(N(data!AM69), 0)</f>
        <v>0</v>
      </c>
      <c r="P38" s="209">
        <f>ROUND(N(data!AM70), 0)</f>
        <v>0</v>
      </c>
      <c r="Q38" s="209">
        <f>ROUND(N(data!AM71), 0)</f>
        <v>0</v>
      </c>
      <c r="R38" s="209">
        <f>ROUND(N(data!AM72), 0)</f>
        <v>0</v>
      </c>
      <c r="S38" s="209">
        <f>ROUND(N(data!AM73), 0)</f>
        <v>0</v>
      </c>
      <c r="T38" s="209">
        <f>ROUND(N(data!AM74), 0)</f>
        <v>0</v>
      </c>
      <c r="U38" s="209">
        <f>ROUND(N(data!AM75), 0)</f>
        <v>0</v>
      </c>
      <c r="V38" s="209">
        <f>ROUND(N(data!AM76), 0)</f>
        <v>0</v>
      </c>
      <c r="W38" s="209">
        <f>ROUND(N(data!AM77), 0)</f>
        <v>0</v>
      </c>
      <c r="X38" s="209">
        <f>ROUND(N(data!AM78), 0)</f>
        <v>0</v>
      </c>
      <c r="Y38" s="209">
        <f>ROUND(N(data!AM79), 0)</f>
        <v>0</v>
      </c>
      <c r="Z38" s="209">
        <f>ROUND(N(data!AM80), 0)</f>
        <v>0</v>
      </c>
      <c r="AA38" s="209">
        <f>ROUND(N(data!AM81), 0)</f>
        <v>0</v>
      </c>
      <c r="AB38" s="209">
        <f>ROUND(N(data!AM82), 0)</f>
        <v>0</v>
      </c>
      <c r="AC38" s="209">
        <f>ROUND(N(data!AM83), 0)</f>
        <v>0</v>
      </c>
      <c r="AD38" s="209">
        <f>ROUND(N(data!AM84), 0)</f>
        <v>0</v>
      </c>
      <c r="AE38" s="209">
        <f>ROUND(N(data!AM89), 0)</f>
        <v>0</v>
      </c>
      <c r="AF38" s="209">
        <f>ROUND(N(data!AM87), 0)</f>
        <v>0</v>
      </c>
      <c r="AG38" s="209">
        <f>ROUND(N(data!AM90), 0)</f>
        <v>0</v>
      </c>
      <c r="AH38" s="209">
        <f>ROUND(N(data!AM91), 0)</f>
        <v>0</v>
      </c>
      <c r="AI38" s="209">
        <f>ROUND(N(data!AM92), 0)</f>
        <v>0</v>
      </c>
      <c r="AJ38" s="209">
        <f>ROUND(N(data!AM93), 0)</f>
        <v>0</v>
      </c>
      <c r="AK38" s="32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042</v>
      </c>
      <c r="B39" s="211" t="str">
        <f>RIGHT(data!$C$96,4)</f>
        <v>2023</v>
      </c>
      <c r="C39" s="12" t="str">
        <f>data!AN$55</f>
        <v>7340</v>
      </c>
      <c r="D39" s="12" t="s">
        <v>1155</v>
      </c>
      <c r="E39" s="209">
        <f>ROUND(N(data!AN59), 0)</f>
        <v>0</v>
      </c>
      <c r="F39" s="320">
        <f>ROUND(N(data!AN60), 2)</f>
        <v>0</v>
      </c>
      <c r="G39" s="209">
        <f>ROUND(N(data!AN61), 0)</f>
        <v>0</v>
      </c>
      <c r="H39" s="209">
        <f>ROUND(N(data!AN62), 0)</f>
        <v>0</v>
      </c>
      <c r="I39" s="209">
        <f>ROUND(N(data!AN63), 0)</f>
        <v>0</v>
      </c>
      <c r="J39" s="209">
        <f>ROUND(N(data!AN64), 0)</f>
        <v>0</v>
      </c>
      <c r="K39" s="209">
        <f>ROUND(N(data!AN65), 0)</f>
        <v>0</v>
      </c>
      <c r="L39" s="209">
        <f>ROUND(N(data!AN66), 0)</f>
        <v>0</v>
      </c>
      <c r="M39" s="209">
        <f>ROUND(N(data!AN67), 0)</f>
        <v>0</v>
      </c>
      <c r="N39" s="209">
        <f>ROUND(N(data!AN68), 0)</f>
        <v>0</v>
      </c>
      <c r="O39" s="209">
        <f>ROUND(N(data!AN69), 0)</f>
        <v>0</v>
      </c>
      <c r="P39" s="209">
        <f>ROUND(N(data!AN70), 0)</f>
        <v>0</v>
      </c>
      <c r="Q39" s="209">
        <f>ROUND(N(data!AN71), 0)</f>
        <v>0</v>
      </c>
      <c r="R39" s="209">
        <f>ROUND(N(data!AN72), 0)</f>
        <v>0</v>
      </c>
      <c r="S39" s="209">
        <f>ROUND(N(data!AN73), 0)</f>
        <v>0</v>
      </c>
      <c r="T39" s="209">
        <f>ROUND(N(data!AN74), 0)</f>
        <v>0</v>
      </c>
      <c r="U39" s="209">
        <f>ROUND(N(data!AN75), 0)</f>
        <v>0</v>
      </c>
      <c r="V39" s="209">
        <f>ROUND(N(data!AN76), 0)</f>
        <v>0</v>
      </c>
      <c r="W39" s="209">
        <f>ROUND(N(data!AN77), 0)</f>
        <v>0</v>
      </c>
      <c r="X39" s="209">
        <f>ROUND(N(data!AN78), 0)</f>
        <v>0</v>
      </c>
      <c r="Y39" s="209">
        <f>ROUND(N(data!AN79), 0)</f>
        <v>0</v>
      </c>
      <c r="Z39" s="209">
        <f>ROUND(N(data!AN80), 0)</f>
        <v>0</v>
      </c>
      <c r="AA39" s="209">
        <f>ROUND(N(data!AN81), 0)</f>
        <v>0</v>
      </c>
      <c r="AB39" s="209">
        <f>ROUND(N(data!AN82), 0)</f>
        <v>0</v>
      </c>
      <c r="AC39" s="209">
        <f>ROUND(N(data!AN83), 0)</f>
        <v>0</v>
      </c>
      <c r="AD39" s="209">
        <f>ROUND(N(data!AN84), 0)</f>
        <v>0</v>
      </c>
      <c r="AE39" s="209">
        <f>ROUND(N(data!AN89), 0)</f>
        <v>0</v>
      </c>
      <c r="AF39" s="209">
        <f>ROUND(N(data!AN87), 0)</f>
        <v>0</v>
      </c>
      <c r="AG39" s="209">
        <f>ROUND(N(data!AN90), 0)</f>
        <v>0</v>
      </c>
      <c r="AH39" s="209">
        <f>ROUND(N(data!AN91), 0)</f>
        <v>0</v>
      </c>
      <c r="AI39" s="209">
        <f>ROUND(N(data!AN92), 0)</f>
        <v>0</v>
      </c>
      <c r="AJ39" s="209">
        <f>ROUND(N(data!AN93), 0)</f>
        <v>0</v>
      </c>
      <c r="AK39" s="32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042</v>
      </c>
      <c r="B40" s="211" t="str">
        <f>RIGHT(data!$C$96,4)</f>
        <v>2023</v>
      </c>
      <c r="C40" s="12" t="str">
        <f>data!AO$55</f>
        <v>7350</v>
      </c>
      <c r="D40" s="12" t="s">
        <v>1155</v>
      </c>
      <c r="E40" s="209">
        <f>ROUND(N(data!AO59), 0)</f>
        <v>0</v>
      </c>
      <c r="F40" s="320">
        <f>ROUND(N(data!AO60), 2)</f>
        <v>0</v>
      </c>
      <c r="G40" s="209">
        <f>ROUND(N(data!AO61), 0)</f>
        <v>0</v>
      </c>
      <c r="H40" s="209">
        <f>ROUND(N(data!AO62), 0)</f>
        <v>0</v>
      </c>
      <c r="I40" s="209">
        <f>ROUND(N(data!AO63), 0)</f>
        <v>0</v>
      </c>
      <c r="J40" s="209">
        <f>ROUND(N(data!AO64), 0)</f>
        <v>0</v>
      </c>
      <c r="K40" s="209">
        <f>ROUND(N(data!AO65), 0)</f>
        <v>0</v>
      </c>
      <c r="L40" s="209">
        <f>ROUND(N(data!AO66), 0)</f>
        <v>0</v>
      </c>
      <c r="M40" s="209">
        <f>ROUND(N(data!AO67), 0)</f>
        <v>0</v>
      </c>
      <c r="N40" s="209">
        <f>ROUND(N(data!AO68), 0)</f>
        <v>0</v>
      </c>
      <c r="O40" s="209">
        <f>ROUND(N(data!AO69), 0)</f>
        <v>0</v>
      </c>
      <c r="P40" s="209">
        <f>ROUND(N(data!AO70), 0)</f>
        <v>0</v>
      </c>
      <c r="Q40" s="209">
        <f>ROUND(N(data!AO71), 0)</f>
        <v>0</v>
      </c>
      <c r="R40" s="209">
        <f>ROUND(N(data!AO72), 0)</f>
        <v>0</v>
      </c>
      <c r="S40" s="209">
        <f>ROUND(N(data!AO73), 0)</f>
        <v>0</v>
      </c>
      <c r="T40" s="209">
        <f>ROUND(N(data!AO74), 0)</f>
        <v>0</v>
      </c>
      <c r="U40" s="209">
        <f>ROUND(N(data!AO75), 0)</f>
        <v>0</v>
      </c>
      <c r="V40" s="209">
        <f>ROUND(N(data!AO76), 0)</f>
        <v>0</v>
      </c>
      <c r="W40" s="209">
        <f>ROUND(N(data!AO77), 0)</f>
        <v>0</v>
      </c>
      <c r="X40" s="209">
        <f>ROUND(N(data!AO78), 0)</f>
        <v>0</v>
      </c>
      <c r="Y40" s="209">
        <f>ROUND(N(data!AO79), 0)</f>
        <v>0</v>
      </c>
      <c r="Z40" s="209">
        <f>ROUND(N(data!AO80), 0)</f>
        <v>0</v>
      </c>
      <c r="AA40" s="209">
        <f>ROUND(N(data!AO81), 0)</f>
        <v>0</v>
      </c>
      <c r="AB40" s="209">
        <f>ROUND(N(data!AO82), 0)</f>
        <v>0</v>
      </c>
      <c r="AC40" s="209">
        <f>ROUND(N(data!AO83), 0)</f>
        <v>0</v>
      </c>
      <c r="AD40" s="209">
        <f>ROUND(N(data!AO84), 0)</f>
        <v>0</v>
      </c>
      <c r="AE40" s="209">
        <f>ROUND(N(data!AO89), 0)</f>
        <v>0</v>
      </c>
      <c r="AF40" s="209">
        <f>ROUND(N(data!AO87), 0)</f>
        <v>0</v>
      </c>
      <c r="AG40" s="209">
        <f>ROUND(N(data!AO90), 0)</f>
        <v>0</v>
      </c>
      <c r="AH40" s="209">
        <f>ROUND(N(data!AO91), 0)</f>
        <v>0</v>
      </c>
      <c r="AI40" s="209">
        <f>ROUND(N(data!AO92), 0)</f>
        <v>0</v>
      </c>
      <c r="AJ40" s="209">
        <f>ROUND(N(data!AO93), 0)</f>
        <v>0</v>
      </c>
      <c r="AK40" s="32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042</v>
      </c>
      <c r="B41" s="211" t="str">
        <f>RIGHT(data!$C$96,4)</f>
        <v>2023</v>
      </c>
      <c r="C41" s="12" t="str">
        <f>data!AP$55</f>
        <v>7380</v>
      </c>
      <c r="D41" s="12" t="s">
        <v>1155</v>
      </c>
      <c r="E41" s="209">
        <f>ROUND(N(data!AP59), 0)</f>
        <v>0</v>
      </c>
      <c r="F41" s="320">
        <f>ROUND(N(data!AP60), 2)</f>
        <v>0</v>
      </c>
      <c r="G41" s="209">
        <f>ROUND(N(data!AP61), 0)</f>
        <v>0</v>
      </c>
      <c r="H41" s="209">
        <f>ROUND(N(data!AP62), 0)</f>
        <v>0</v>
      </c>
      <c r="I41" s="209">
        <f>ROUND(N(data!AP63), 0)</f>
        <v>0</v>
      </c>
      <c r="J41" s="209">
        <f>ROUND(N(data!AP64), 0)</f>
        <v>0</v>
      </c>
      <c r="K41" s="209">
        <f>ROUND(N(data!AP65), 0)</f>
        <v>0</v>
      </c>
      <c r="L41" s="209">
        <f>ROUND(N(data!AP66), 0)</f>
        <v>0</v>
      </c>
      <c r="M41" s="209">
        <f>ROUND(N(data!AP67), 0)</f>
        <v>0</v>
      </c>
      <c r="N41" s="209">
        <f>ROUND(N(data!AP68), 0)</f>
        <v>0</v>
      </c>
      <c r="O41" s="209">
        <f>ROUND(N(data!AP69), 0)</f>
        <v>0</v>
      </c>
      <c r="P41" s="209">
        <f>ROUND(N(data!AP70), 0)</f>
        <v>0</v>
      </c>
      <c r="Q41" s="209">
        <f>ROUND(N(data!AP71), 0)</f>
        <v>0</v>
      </c>
      <c r="R41" s="209">
        <f>ROUND(N(data!AP72), 0)</f>
        <v>0</v>
      </c>
      <c r="S41" s="209">
        <f>ROUND(N(data!AP73), 0)</f>
        <v>0</v>
      </c>
      <c r="T41" s="209">
        <f>ROUND(N(data!AP74), 0)</f>
        <v>0</v>
      </c>
      <c r="U41" s="209">
        <f>ROUND(N(data!AP75), 0)</f>
        <v>0</v>
      </c>
      <c r="V41" s="209">
        <f>ROUND(N(data!AP76), 0)</f>
        <v>0</v>
      </c>
      <c r="W41" s="209">
        <f>ROUND(N(data!AP77), 0)</f>
        <v>0</v>
      </c>
      <c r="X41" s="209">
        <f>ROUND(N(data!AP78), 0)</f>
        <v>0</v>
      </c>
      <c r="Y41" s="209">
        <f>ROUND(N(data!AP79), 0)</f>
        <v>0</v>
      </c>
      <c r="Z41" s="209">
        <f>ROUND(N(data!AP80), 0)</f>
        <v>0</v>
      </c>
      <c r="AA41" s="209">
        <f>ROUND(N(data!AP81), 0)</f>
        <v>0</v>
      </c>
      <c r="AB41" s="209">
        <f>ROUND(N(data!AP82), 0)</f>
        <v>0</v>
      </c>
      <c r="AC41" s="209">
        <f>ROUND(N(data!AP83), 0)</f>
        <v>0</v>
      </c>
      <c r="AD41" s="209">
        <f>ROUND(N(data!AP84), 0)</f>
        <v>0</v>
      </c>
      <c r="AE41" s="209">
        <f>ROUND(N(data!AP89), 0)</f>
        <v>0</v>
      </c>
      <c r="AF41" s="209">
        <f>ROUND(N(data!AP87), 0)</f>
        <v>0</v>
      </c>
      <c r="AG41" s="209">
        <f>ROUND(N(data!AP90), 0)</f>
        <v>0</v>
      </c>
      <c r="AH41" s="209">
        <f>ROUND(N(data!AP91), 0)</f>
        <v>0</v>
      </c>
      <c r="AI41" s="209">
        <f>ROUND(N(data!AP92), 0)</f>
        <v>0</v>
      </c>
      <c r="AJ41" s="209">
        <f>ROUND(N(data!AP93), 0)</f>
        <v>0</v>
      </c>
      <c r="AK41" s="32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042</v>
      </c>
      <c r="B42" s="211" t="str">
        <f>RIGHT(data!$C$96,4)</f>
        <v>2023</v>
      </c>
      <c r="C42" s="12" t="str">
        <f>data!AQ$55</f>
        <v>7390</v>
      </c>
      <c r="D42" s="12" t="s">
        <v>1155</v>
      </c>
      <c r="E42" s="209">
        <f>ROUND(N(data!AQ59), 0)</f>
        <v>0</v>
      </c>
      <c r="F42" s="320">
        <f>ROUND(N(data!AQ60), 2)</f>
        <v>0</v>
      </c>
      <c r="G42" s="209">
        <f>ROUND(N(data!AQ61), 0)</f>
        <v>0</v>
      </c>
      <c r="H42" s="209">
        <f>ROUND(N(data!AQ62), 0)</f>
        <v>0</v>
      </c>
      <c r="I42" s="209">
        <f>ROUND(N(data!AQ63), 0)</f>
        <v>0</v>
      </c>
      <c r="J42" s="209">
        <f>ROUND(N(data!AQ64), 0)</f>
        <v>0</v>
      </c>
      <c r="K42" s="209">
        <f>ROUND(N(data!AQ65), 0)</f>
        <v>0</v>
      </c>
      <c r="L42" s="209">
        <f>ROUND(N(data!AQ66), 0)</f>
        <v>0</v>
      </c>
      <c r="M42" s="209">
        <f>ROUND(N(data!AQ67), 0)</f>
        <v>0</v>
      </c>
      <c r="N42" s="209">
        <f>ROUND(N(data!AQ68), 0)</f>
        <v>0</v>
      </c>
      <c r="O42" s="209">
        <f>ROUND(N(data!AQ69), 0)</f>
        <v>0</v>
      </c>
      <c r="P42" s="209">
        <f>ROUND(N(data!AQ70), 0)</f>
        <v>0</v>
      </c>
      <c r="Q42" s="209">
        <f>ROUND(N(data!AQ71), 0)</f>
        <v>0</v>
      </c>
      <c r="R42" s="209">
        <f>ROUND(N(data!AQ72), 0)</f>
        <v>0</v>
      </c>
      <c r="S42" s="209">
        <f>ROUND(N(data!AQ73), 0)</f>
        <v>0</v>
      </c>
      <c r="T42" s="209">
        <f>ROUND(N(data!AQ74), 0)</f>
        <v>0</v>
      </c>
      <c r="U42" s="209">
        <f>ROUND(N(data!AQ75), 0)</f>
        <v>0</v>
      </c>
      <c r="V42" s="209">
        <f>ROUND(N(data!AQ76), 0)</f>
        <v>0</v>
      </c>
      <c r="W42" s="209">
        <f>ROUND(N(data!AQ77), 0)</f>
        <v>0</v>
      </c>
      <c r="X42" s="209">
        <f>ROUND(N(data!AQ78), 0)</f>
        <v>0</v>
      </c>
      <c r="Y42" s="209">
        <f>ROUND(N(data!AQ79), 0)</f>
        <v>0</v>
      </c>
      <c r="Z42" s="209">
        <f>ROUND(N(data!AQ80), 0)</f>
        <v>0</v>
      </c>
      <c r="AA42" s="209">
        <f>ROUND(N(data!AQ81), 0)</f>
        <v>0</v>
      </c>
      <c r="AB42" s="209">
        <f>ROUND(N(data!AQ82), 0)</f>
        <v>0</v>
      </c>
      <c r="AC42" s="209">
        <f>ROUND(N(data!AQ83), 0)</f>
        <v>0</v>
      </c>
      <c r="AD42" s="209">
        <f>ROUND(N(data!AQ84), 0)</f>
        <v>0</v>
      </c>
      <c r="AE42" s="209">
        <f>ROUND(N(data!AQ89), 0)</f>
        <v>0</v>
      </c>
      <c r="AF42" s="209">
        <f>ROUND(N(data!AQ87), 0)</f>
        <v>0</v>
      </c>
      <c r="AG42" s="209">
        <f>ROUND(N(data!AQ90), 0)</f>
        <v>0</v>
      </c>
      <c r="AH42" s="209">
        <f>ROUND(N(data!AQ91), 0)</f>
        <v>0</v>
      </c>
      <c r="AI42" s="209">
        <f>ROUND(N(data!AQ92), 0)</f>
        <v>0</v>
      </c>
      <c r="AJ42" s="209">
        <f>ROUND(N(data!AQ93), 0)</f>
        <v>0</v>
      </c>
      <c r="AK42" s="32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042</v>
      </c>
      <c r="B43" s="211" t="str">
        <f>RIGHT(data!$C$96,4)</f>
        <v>2023</v>
      </c>
      <c r="C43" s="12" t="str">
        <f>data!AR$55</f>
        <v>7400</v>
      </c>
      <c r="D43" s="12" t="s">
        <v>1155</v>
      </c>
      <c r="E43" s="209">
        <f>ROUND(N(data!AR59), 0)</f>
        <v>0</v>
      </c>
      <c r="F43" s="320">
        <f>ROUND(N(data!AR60), 2)</f>
        <v>0</v>
      </c>
      <c r="G43" s="209">
        <f>ROUND(N(data!AR61), 0)</f>
        <v>0</v>
      </c>
      <c r="H43" s="209">
        <f>ROUND(N(data!AR62), 0)</f>
        <v>0</v>
      </c>
      <c r="I43" s="209">
        <f>ROUND(N(data!AR63), 0)</f>
        <v>0</v>
      </c>
      <c r="J43" s="209">
        <f>ROUND(N(data!AR64), 0)</f>
        <v>0</v>
      </c>
      <c r="K43" s="209">
        <f>ROUND(N(data!AR65), 0)</f>
        <v>0</v>
      </c>
      <c r="L43" s="209">
        <f>ROUND(N(data!AR66), 0)</f>
        <v>0</v>
      </c>
      <c r="M43" s="209">
        <f>ROUND(N(data!AR67), 0)</f>
        <v>0</v>
      </c>
      <c r="N43" s="209">
        <f>ROUND(N(data!AR68), 0)</f>
        <v>0</v>
      </c>
      <c r="O43" s="209">
        <f>ROUND(N(data!AR69), 0)</f>
        <v>0</v>
      </c>
      <c r="P43" s="209">
        <f>ROUND(N(data!AR70), 0)</f>
        <v>0</v>
      </c>
      <c r="Q43" s="209">
        <f>ROUND(N(data!AR71), 0)</f>
        <v>0</v>
      </c>
      <c r="R43" s="209">
        <f>ROUND(N(data!AR72), 0)</f>
        <v>0</v>
      </c>
      <c r="S43" s="209">
        <f>ROUND(N(data!AR73), 0)</f>
        <v>0</v>
      </c>
      <c r="T43" s="209">
        <f>ROUND(N(data!AR74), 0)</f>
        <v>0</v>
      </c>
      <c r="U43" s="209">
        <f>ROUND(N(data!AR75), 0)</f>
        <v>0</v>
      </c>
      <c r="V43" s="209">
        <f>ROUND(N(data!AR76), 0)</f>
        <v>0</v>
      </c>
      <c r="W43" s="209">
        <f>ROUND(N(data!AR77), 0)</f>
        <v>0</v>
      </c>
      <c r="X43" s="209">
        <f>ROUND(N(data!AR78), 0)</f>
        <v>0</v>
      </c>
      <c r="Y43" s="209">
        <f>ROUND(N(data!AR79), 0)</f>
        <v>0</v>
      </c>
      <c r="Z43" s="209">
        <f>ROUND(N(data!AR80), 0)</f>
        <v>0</v>
      </c>
      <c r="AA43" s="209">
        <f>ROUND(N(data!AR81), 0)</f>
        <v>0</v>
      </c>
      <c r="AB43" s="209">
        <f>ROUND(N(data!AR82), 0)</f>
        <v>0</v>
      </c>
      <c r="AC43" s="209">
        <f>ROUND(N(data!AR83), 0)</f>
        <v>0</v>
      </c>
      <c r="AD43" s="209">
        <f>ROUND(N(data!AR84), 0)</f>
        <v>0</v>
      </c>
      <c r="AE43" s="209">
        <f>ROUND(N(data!AR89), 0)</f>
        <v>0</v>
      </c>
      <c r="AF43" s="209">
        <f>ROUND(N(data!AR87), 0)</f>
        <v>0</v>
      </c>
      <c r="AG43" s="209">
        <f>ROUND(N(data!AR90), 0)</f>
        <v>0</v>
      </c>
      <c r="AH43" s="209">
        <f>ROUND(N(data!AR91), 0)</f>
        <v>0</v>
      </c>
      <c r="AI43" s="209">
        <f>ROUND(N(data!AR92), 0)</f>
        <v>0</v>
      </c>
      <c r="AJ43" s="209">
        <f>ROUND(N(data!AR93), 0)</f>
        <v>0</v>
      </c>
      <c r="AK43" s="32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042</v>
      </c>
      <c r="B44" s="211" t="str">
        <f>RIGHT(data!$C$96,4)</f>
        <v>2023</v>
      </c>
      <c r="C44" s="12" t="str">
        <f>data!AS$55</f>
        <v>7410</v>
      </c>
      <c r="D44" s="12" t="s">
        <v>1155</v>
      </c>
      <c r="E44" s="209">
        <f>ROUND(N(data!AS59), 0)</f>
        <v>0</v>
      </c>
      <c r="F44" s="320">
        <f>ROUND(N(data!AS60), 2)</f>
        <v>0</v>
      </c>
      <c r="G44" s="209">
        <f>ROUND(N(data!AS61), 0)</f>
        <v>0</v>
      </c>
      <c r="H44" s="209">
        <f>ROUND(N(data!AS62), 0)</f>
        <v>0</v>
      </c>
      <c r="I44" s="209">
        <f>ROUND(N(data!AS63), 0)</f>
        <v>0</v>
      </c>
      <c r="J44" s="209">
        <f>ROUND(N(data!AS64), 0)</f>
        <v>0</v>
      </c>
      <c r="K44" s="209">
        <f>ROUND(N(data!AS65), 0)</f>
        <v>0</v>
      </c>
      <c r="L44" s="209">
        <f>ROUND(N(data!AS66), 0)</f>
        <v>0</v>
      </c>
      <c r="M44" s="209">
        <f>ROUND(N(data!AS67), 0)</f>
        <v>0</v>
      </c>
      <c r="N44" s="209">
        <f>ROUND(N(data!AS68), 0)</f>
        <v>0</v>
      </c>
      <c r="O44" s="209">
        <f>ROUND(N(data!AS69), 0)</f>
        <v>0</v>
      </c>
      <c r="P44" s="209">
        <f>ROUND(N(data!AS70), 0)</f>
        <v>0</v>
      </c>
      <c r="Q44" s="209">
        <f>ROUND(N(data!AS71), 0)</f>
        <v>0</v>
      </c>
      <c r="R44" s="209">
        <f>ROUND(N(data!AS72), 0)</f>
        <v>0</v>
      </c>
      <c r="S44" s="209">
        <f>ROUND(N(data!AS73), 0)</f>
        <v>0</v>
      </c>
      <c r="T44" s="209">
        <f>ROUND(N(data!AS74), 0)</f>
        <v>0</v>
      </c>
      <c r="U44" s="209">
        <f>ROUND(N(data!AS75), 0)</f>
        <v>0</v>
      </c>
      <c r="V44" s="209">
        <f>ROUND(N(data!AS76), 0)</f>
        <v>0</v>
      </c>
      <c r="W44" s="209">
        <f>ROUND(N(data!AS77), 0)</f>
        <v>0</v>
      </c>
      <c r="X44" s="209">
        <f>ROUND(N(data!AS78), 0)</f>
        <v>0</v>
      </c>
      <c r="Y44" s="209">
        <f>ROUND(N(data!AS79), 0)</f>
        <v>0</v>
      </c>
      <c r="Z44" s="209">
        <f>ROUND(N(data!AS80), 0)</f>
        <v>0</v>
      </c>
      <c r="AA44" s="209">
        <f>ROUND(N(data!AS81), 0)</f>
        <v>0</v>
      </c>
      <c r="AB44" s="209">
        <f>ROUND(N(data!AS82), 0)</f>
        <v>0</v>
      </c>
      <c r="AC44" s="209">
        <f>ROUND(N(data!AS83), 0)</f>
        <v>0</v>
      </c>
      <c r="AD44" s="209">
        <f>ROUND(N(data!AS84), 0)</f>
        <v>0</v>
      </c>
      <c r="AE44" s="209">
        <f>ROUND(N(data!AS89), 0)</f>
        <v>0</v>
      </c>
      <c r="AF44" s="209">
        <f>ROUND(N(data!AS87), 0)</f>
        <v>0</v>
      </c>
      <c r="AG44" s="209">
        <f>ROUND(N(data!AS90), 0)</f>
        <v>0</v>
      </c>
      <c r="AH44" s="209">
        <f>ROUND(N(data!AS91), 0)</f>
        <v>0</v>
      </c>
      <c r="AI44" s="209">
        <f>ROUND(N(data!AS92), 0)</f>
        <v>0</v>
      </c>
      <c r="AJ44" s="209">
        <f>ROUND(N(data!AS93), 0)</f>
        <v>0</v>
      </c>
      <c r="AK44" s="32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042</v>
      </c>
      <c r="B45" s="211" t="str">
        <f>RIGHT(data!$C$96,4)</f>
        <v>2023</v>
      </c>
      <c r="C45" s="12" t="str">
        <f>data!AT$55</f>
        <v>7420</v>
      </c>
      <c r="D45" s="12" t="s">
        <v>1155</v>
      </c>
      <c r="E45" s="209">
        <f>ROUND(N(data!AT59), 0)</f>
        <v>0</v>
      </c>
      <c r="F45" s="320">
        <f>ROUND(N(data!AT60), 2)</f>
        <v>0</v>
      </c>
      <c r="G45" s="209">
        <f>ROUND(N(data!AT61), 0)</f>
        <v>0</v>
      </c>
      <c r="H45" s="209">
        <f>ROUND(N(data!AT62), 0)</f>
        <v>0</v>
      </c>
      <c r="I45" s="209">
        <f>ROUND(N(data!AT63), 0)</f>
        <v>0</v>
      </c>
      <c r="J45" s="209">
        <f>ROUND(N(data!AT64), 0)</f>
        <v>0</v>
      </c>
      <c r="K45" s="209">
        <f>ROUND(N(data!AT65), 0)</f>
        <v>0</v>
      </c>
      <c r="L45" s="209">
        <f>ROUND(N(data!AT66), 0)</f>
        <v>0</v>
      </c>
      <c r="M45" s="209">
        <f>ROUND(N(data!AT67), 0)</f>
        <v>0</v>
      </c>
      <c r="N45" s="209">
        <f>ROUND(N(data!AT68), 0)</f>
        <v>0</v>
      </c>
      <c r="O45" s="209">
        <f>ROUND(N(data!AT69), 0)</f>
        <v>0</v>
      </c>
      <c r="P45" s="209">
        <f>ROUND(N(data!AT70), 0)</f>
        <v>0</v>
      </c>
      <c r="Q45" s="209">
        <f>ROUND(N(data!AT71), 0)</f>
        <v>0</v>
      </c>
      <c r="R45" s="209">
        <f>ROUND(N(data!AT72), 0)</f>
        <v>0</v>
      </c>
      <c r="S45" s="209">
        <f>ROUND(N(data!AT73), 0)</f>
        <v>0</v>
      </c>
      <c r="T45" s="209">
        <f>ROUND(N(data!AT74), 0)</f>
        <v>0</v>
      </c>
      <c r="U45" s="209">
        <f>ROUND(N(data!AT75), 0)</f>
        <v>0</v>
      </c>
      <c r="V45" s="209">
        <f>ROUND(N(data!AT76), 0)</f>
        <v>0</v>
      </c>
      <c r="W45" s="209">
        <f>ROUND(N(data!AT77), 0)</f>
        <v>0</v>
      </c>
      <c r="X45" s="209">
        <f>ROUND(N(data!AT78), 0)</f>
        <v>0</v>
      </c>
      <c r="Y45" s="209">
        <f>ROUND(N(data!AT79), 0)</f>
        <v>0</v>
      </c>
      <c r="Z45" s="209">
        <f>ROUND(N(data!AT80), 0)</f>
        <v>0</v>
      </c>
      <c r="AA45" s="209">
        <f>ROUND(N(data!AT81), 0)</f>
        <v>0</v>
      </c>
      <c r="AB45" s="209">
        <f>ROUND(N(data!AT82), 0)</f>
        <v>0</v>
      </c>
      <c r="AC45" s="209">
        <f>ROUND(N(data!AT83), 0)</f>
        <v>0</v>
      </c>
      <c r="AD45" s="209">
        <f>ROUND(N(data!AT84), 0)</f>
        <v>0</v>
      </c>
      <c r="AE45" s="209">
        <f>ROUND(N(data!AT89), 0)</f>
        <v>0</v>
      </c>
      <c r="AF45" s="209">
        <f>ROUND(N(data!AT87), 0)</f>
        <v>0</v>
      </c>
      <c r="AG45" s="209">
        <f>ROUND(N(data!AT90), 0)</f>
        <v>0</v>
      </c>
      <c r="AH45" s="209">
        <f>ROUND(N(data!AT91), 0)</f>
        <v>0</v>
      </c>
      <c r="AI45" s="209">
        <f>ROUND(N(data!AT92), 0)</f>
        <v>0</v>
      </c>
      <c r="AJ45" s="209">
        <f>ROUND(N(data!AT93), 0)</f>
        <v>0</v>
      </c>
      <c r="AK45" s="32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042</v>
      </c>
      <c r="B46" s="211" t="str">
        <f>RIGHT(data!$C$96,4)</f>
        <v>2023</v>
      </c>
      <c r="C46" s="12" t="str">
        <f>data!AU$55</f>
        <v>7430</v>
      </c>
      <c r="D46" s="12" t="s">
        <v>1155</v>
      </c>
      <c r="E46" s="209">
        <f>ROUND(N(data!AU59), 0)</f>
        <v>0</v>
      </c>
      <c r="F46" s="320">
        <f>ROUND(N(data!AU60), 2)</f>
        <v>0</v>
      </c>
      <c r="G46" s="209">
        <f>ROUND(N(data!AU61), 0)</f>
        <v>0</v>
      </c>
      <c r="H46" s="209">
        <f>ROUND(N(data!AU62), 0)</f>
        <v>0</v>
      </c>
      <c r="I46" s="209">
        <f>ROUND(N(data!AU63), 0)</f>
        <v>0</v>
      </c>
      <c r="J46" s="209">
        <f>ROUND(N(data!AU64), 0)</f>
        <v>0</v>
      </c>
      <c r="K46" s="209">
        <f>ROUND(N(data!AU65), 0)</f>
        <v>0</v>
      </c>
      <c r="L46" s="209">
        <f>ROUND(N(data!AU66), 0)</f>
        <v>0</v>
      </c>
      <c r="M46" s="209">
        <f>ROUND(N(data!AU67), 0)</f>
        <v>0</v>
      </c>
      <c r="N46" s="209">
        <f>ROUND(N(data!AU68), 0)</f>
        <v>0</v>
      </c>
      <c r="O46" s="209">
        <f>ROUND(N(data!AU69), 0)</f>
        <v>0</v>
      </c>
      <c r="P46" s="209">
        <f>ROUND(N(data!AU70), 0)</f>
        <v>0</v>
      </c>
      <c r="Q46" s="209">
        <f>ROUND(N(data!AU71), 0)</f>
        <v>0</v>
      </c>
      <c r="R46" s="209">
        <f>ROUND(N(data!AU72), 0)</f>
        <v>0</v>
      </c>
      <c r="S46" s="209">
        <f>ROUND(N(data!AU73), 0)</f>
        <v>0</v>
      </c>
      <c r="T46" s="209">
        <f>ROUND(N(data!AU74), 0)</f>
        <v>0</v>
      </c>
      <c r="U46" s="209">
        <f>ROUND(N(data!AU75), 0)</f>
        <v>0</v>
      </c>
      <c r="V46" s="209">
        <f>ROUND(N(data!AU76), 0)</f>
        <v>0</v>
      </c>
      <c r="W46" s="209">
        <f>ROUND(N(data!AU77), 0)</f>
        <v>0</v>
      </c>
      <c r="X46" s="209">
        <f>ROUND(N(data!AU78), 0)</f>
        <v>0</v>
      </c>
      <c r="Y46" s="209">
        <f>ROUND(N(data!AU79), 0)</f>
        <v>0</v>
      </c>
      <c r="Z46" s="209">
        <f>ROUND(N(data!AU80), 0)</f>
        <v>0</v>
      </c>
      <c r="AA46" s="209">
        <f>ROUND(N(data!AU81), 0)</f>
        <v>0</v>
      </c>
      <c r="AB46" s="209">
        <f>ROUND(N(data!AU82), 0)</f>
        <v>0</v>
      </c>
      <c r="AC46" s="209">
        <f>ROUND(N(data!AU83), 0)</f>
        <v>0</v>
      </c>
      <c r="AD46" s="209">
        <f>ROUND(N(data!AU84), 0)</f>
        <v>0</v>
      </c>
      <c r="AE46" s="209">
        <f>ROUND(N(data!AU89), 0)</f>
        <v>0</v>
      </c>
      <c r="AF46" s="209">
        <f>ROUND(N(data!AU87), 0)</f>
        <v>0</v>
      </c>
      <c r="AG46" s="209">
        <f>ROUND(N(data!AU90), 0)</f>
        <v>0</v>
      </c>
      <c r="AH46" s="209">
        <f>ROUND(N(data!AU91), 0)</f>
        <v>0</v>
      </c>
      <c r="AI46" s="209">
        <f>ROUND(N(data!AU92), 0)</f>
        <v>0</v>
      </c>
      <c r="AJ46" s="209">
        <f>ROUND(N(data!AU93), 0)</f>
        <v>0</v>
      </c>
      <c r="AK46" s="32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042</v>
      </c>
      <c r="B47" s="211" t="str">
        <f>RIGHT(data!$C$96,4)</f>
        <v>2023</v>
      </c>
      <c r="C47" s="12" t="str">
        <f>data!AV$55</f>
        <v>7490</v>
      </c>
      <c r="D47" s="12" t="s">
        <v>1155</v>
      </c>
      <c r="E47" s="209">
        <f>ROUND(N(data!AV59), 0)</f>
        <v>0</v>
      </c>
      <c r="F47" s="320">
        <f>ROUND(N(data!AV60), 2)</f>
        <v>0</v>
      </c>
      <c r="G47" s="209">
        <f>ROUND(N(data!AV61), 0)</f>
        <v>0</v>
      </c>
      <c r="H47" s="209">
        <f>ROUND(N(data!AV62), 0)</f>
        <v>0</v>
      </c>
      <c r="I47" s="209">
        <f>ROUND(N(data!AV63), 0)</f>
        <v>0</v>
      </c>
      <c r="J47" s="209">
        <f>ROUND(N(data!AV64), 0)</f>
        <v>0</v>
      </c>
      <c r="K47" s="209">
        <f>ROUND(N(data!AV65), 0)</f>
        <v>0</v>
      </c>
      <c r="L47" s="209">
        <f>ROUND(N(data!AV66), 0)</f>
        <v>0</v>
      </c>
      <c r="M47" s="209">
        <f>ROUND(N(data!AV67), 0)</f>
        <v>0</v>
      </c>
      <c r="N47" s="209">
        <f>ROUND(N(data!AV68), 0)</f>
        <v>0</v>
      </c>
      <c r="O47" s="209">
        <f>ROUND(N(data!AV69), 0)</f>
        <v>0</v>
      </c>
      <c r="P47" s="209">
        <f>ROUND(N(data!AV70), 0)</f>
        <v>0</v>
      </c>
      <c r="Q47" s="209">
        <f>ROUND(N(data!AV71), 0)</f>
        <v>0</v>
      </c>
      <c r="R47" s="209">
        <f>ROUND(N(data!AV72), 0)</f>
        <v>0</v>
      </c>
      <c r="S47" s="209">
        <f>ROUND(N(data!AV73), 0)</f>
        <v>0</v>
      </c>
      <c r="T47" s="209">
        <f>ROUND(N(data!AV74), 0)</f>
        <v>0</v>
      </c>
      <c r="U47" s="209">
        <f>ROUND(N(data!AV75), 0)</f>
        <v>0</v>
      </c>
      <c r="V47" s="209">
        <f>ROUND(N(data!AV76), 0)</f>
        <v>0</v>
      </c>
      <c r="W47" s="209">
        <f>ROUND(N(data!AV77), 0)</f>
        <v>0</v>
      </c>
      <c r="X47" s="209">
        <f>ROUND(N(data!AV78), 0)</f>
        <v>0</v>
      </c>
      <c r="Y47" s="209">
        <f>ROUND(N(data!AV79), 0)</f>
        <v>0</v>
      </c>
      <c r="Z47" s="209">
        <f>ROUND(N(data!AV80), 0)</f>
        <v>0</v>
      </c>
      <c r="AA47" s="209">
        <f>ROUND(N(data!AV81), 0)</f>
        <v>0</v>
      </c>
      <c r="AB47" s="209">
        <f>ROUND(N(data!AV82), 0)</f>
        <v>0</v>
      </c>
      <c r="AC47" s="209">
        <f>ROUND(N(data!AV83), 0)</f>
        <v>0</v>
      </c>
      <c r="AD47" s="209">
        <f>ROUND(N(data!AV84), 0)</f>
        <v>0</v>
      </c>
      <c r="AE47" s="209">
        <f>ROUND(N(data!AV89), 0)</f>
        <v>0</v>
      </c>
      <c r="AF47" s="209">
        <f>ROUND(N(data!AV87), 0)</f>
        <v>0</v>
      </c>
      <c r="AG47" s="209">
        <f>ROUND(N(data!AV90), 0)</f>
        <v>0</v>
      </c>
      <c r="AH47" s="209">
        <f>ROUND(N(data!AV91), 0)</f>
        <v>0</v>
      </c>
      <c r="AI47" s="209">
        <f>ROUND(N(data!AV92), 0)</f>
        <v>0</v>
      </c>
      <c r="AJ47" s="209">
        <f>ROUND(N(data!AV93), 0)</f>
        <v>0</v>
      </c>
      <c r="AK47" s="320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042</v>
      </c>
      <c r="B48" s="211" t="str">
        <f>RIGHT(data!$C$96,4)</f>
        <v>2023</v>
      </c>
      <c r="C48" s="12" t="str">
        <f>data!AW$55</f>
        <v>8200</v>
      </c>
      <c r="D48" s="12" t="s">
        <v>1155</v>
      </c>
      <c r="E48" s="209">
        <f>ROUND(N(data!AW59), 0)</f>
        <v>0</v>
      </c>
      <c r="F48" s="320">
        <f>ROUND(N(data!AW60), 2)</f>
        <v>0</v>
      </c>
      <c r="G48" s="209">
        <f>ROUND(N(data!AW61), 0)</f>
        <v>0</v>
      </c>
      <c r="H48" s="209">
        <f>ROUND(N(data!AW62), 0)</f>
        <v>0</v>
      </c>
      <c r="I48" s="209">
        <f>ROUND(N(data!AW63), 0)</f>
        <v>0</v>
      </c>
      <c r="J48" s="209">
        <f>ROUND(N(data!AW64), 0)</f>
        <v>0</v>
      </c>
      <c r="K48" s="209">
        <f>ROUND(N(data!AW65), 0)</f>
        <v>0</v>
      </c>
      <c r="L48" s="209">
        <f>ROUND(N(data!AW66), 0)</f>
        <v>0</v>
      </c>
      <c r="M48" s="209">
        <f>ROUND(N(data!AW67), 0)</f>
        <v>0</v>
      </c>
      <c r="N48" s="209">
        <f>ROUND(N(data!AW68), 0)</f>
        <v>0</v>
      </c>
      <c r="O48" s="209">
        <f>ROUND(N(data!AW69), 0)</f>
        <v>0</v>
      </c>
      <c r="P48" s="209">
        <f>ROUND(N(data!AW70), 0)</f>
        <v>0</v>
      </c>
      <c r="Q48" s="209">
        <f>ROUND(N(data!AW71), 0)</f>
        <v>0</v>
      </c>
      <c r="R48" s="209">
        <f>ROUND(N(data!AW72), 0)</f>
        <v>0</v>
      </c>
      <c r="S48" s="209">
        <f>ROUND(N(data!AW73), 0)</f>
        <v>0</v>
      </c>
      <c r="T48" s="209">
        <f>ROUND(N(data!AW74), 0)</f>
        <v>0</v>
      </c>
      <c r="U48" s="209">
        <f>ROUND(N(data!AW75), 0)</f>
        <v>0</v>
      </c>
      <c r="V48" s="209">
        <f>ROUND(N(data!AW76), 0)</f>
        <v>0</v>
      </c>
      <c r="W48" s="209">
        <f>ROUND(N(data!AW77), 0)</f>
        <v>0</v>
      </c>
      <c r="X48" s="209">
        <f>ROUND(N(data!AW78), 0)</f>
        <v>0</v>
      </c>
      <c r="Y48" s="209">
        <f>ROUND(N(data!AW79), 0)</f>
        <v>0</v>
      </c>
      <c r="Z48" s="209">
        <f>ROUND(N(data!AW80), 0)</f>
        <v>0</v>
      </c>
      <c r="AA48" s="209">
        <f>ROUND(N(data!AW81), 0)</f>
        <v>0</v>
      </c>
      <c r="AB48" s="209">
        <f>ROUND(N(data!AW82), 0)</f>
        <v>0</v>
      </c>
      <c r="AC48" s="209">
        <f>ROUND(N(data!AW83), 0)</f>
        <v>0</v>
      </c>
      <c r="AD48" s="209">
        <f>ROUND(N(data!AW84), 0)</f>
        <v>0</v>
      </c>
      <c r="AE48" s="209">
        <f>ROUND(N(data!AW89), 0)</f>
        <v>0</v>
      </c>
      <c r="AF48" s="209">
        <f>ROUND(N(data!AW87), 0)</f>
        <v>0</v>
      </c>
      <c r="AG48" s="209">
        <f>ROUND(N(data!AW90), 0)</f>
        <v>0</v>
      </c>
      <c r="AH48" s="209">
        <f>ROUND(N(data!AW91), 0)</f>
        <v>0</v>
      </c>
      <c r="AI48" s="209">
        <f>ROUND(N(data!AW92), 0)</f>
        <v>0</v>
      </c>
      <c r="AJ48" s="209">
        <f>ROUND(N(data!AW93), 0)</f>
        <v>0</v>
      </c>
      <c r="AK48" s="32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042</v>
      </c>
      <c r="B49" s="211" t="str">
        <f>RIGHT(data!$C$96,4)</f>
        <v>2023</v>
      </c>
      <c r="C49" s="12" t="str">
        <f>data!AX$55</f>
        <v>8310</v>
      </c>
      <c r="D49" s="12" t="s">
        <v>1155</v>
      </c>
      <c r="E49" s="209">
        <f>ROUND(N(data!AX59), 0)</f>
        <v>0</v>
      </c>
      <c r="F49" s="320">
        <f>ROUND(N(data!AX60), 2)</f>
        <v>0</v>
      </c>
      <c r="G49" s="209">
        <f>ROUND(N(data!AX61), 0)</f>
        <v>0</v>
      </c>
      <c r="H49" s="209">
        <f>ROUND(N(data!AX62), 0)</f>
        <v>0</v>
      </c>
      <c r="I49" s="209">
        <f>ROUND(N(data!AX63), 0)</f>
        <v>0</v>
      </c>
      <c r="J49" s="209">
        <f>ROUND(N(data!AX64), 0)</f>
        <v>0</v>
      </c>
      <c r="K49" s="209">
        <f>ROUND(N(data!AX65), 0)</f>
        <v>0</v>
      </c>
      <c r="L49" s="209">
        <f>ROUND(N(data!AX66), 0)</f>
        <v>0</v>
      </c>
      <c r="M49" s="209">
        <f>ROUND(N(data!AX67), 0)</f>
        <v>0</v>
      </c>
      <c r="N49" s="209">
        <f>ROUND(N(data!AX68), 0)</f>
        <v>0</v>
      </c>
      <c r="O49" s="209">
        <f>ROUND(N(data!AX69), 0)</f>
        <v>0</v>
      </c>
      <c r="P49" s="209">
        <f>ROUND(N(data!AX70), 0)</f>
        <v>0</v>
      </c>
      <c r="Q49" s="209">
        <f>ROUND(N(data!AX71), 0)</f>
        <v>0</v>
      </c>
      <c r="R49" s="209">
        <f>ROUND(N(data!AX72), 0)</f>
        <v>0</v>
      </c>
      <c r="S49" s="209">
        <f>ROUND(N(data!AX73), 0)</f>
        <v>0</v>
      </c>
      <c r="T49" s="209">
        <f>ROUND(N(data!AX74), 0)</f>
        <v>0</v>
      </c>
      <c r="U49" s="209">
        <f>ROUND(N(data!AX75), 0)</f>
        <v>0</v>
      </c>
      <c r="V49" s="209">
        <f>ROUND(N(data!AX76), 0)</f>
        <v>0</v>
      </c>
      <c r="W49" s="209">
        <f>ROUND(N(data!AX77), 0)</f>
        <v>0</v>
      </c>
      <c r="X49" s="209">
        <f>ROUND(N(data!AX78), 0)</f>
        <v>0</v>
      </c>
      <c r="Y49" s="209">
        <f>ROUND(N(data!AX79), 0)</f>
        <v>0</v>
      </c>
      <c r="Z49" s="209">
        <f>ROUND(N(data!AX80), 0)</f>
        <v>0</v>
      </c>
      <c r="AA49" s="209">
        <f>ROUND(N(data!AX81), 0)</f>
        <v>0</v>
      </c>
      <c r="AB49" s="209">
        <f>ROUND(N(data!AX82), 0)</f>
        <v>0</v>
      </c>
      <c r="AC49" s="209">
        <f>ROUND(N(data!AX83), 0)</f>
        <v>0</v>
      </c>
      <c r="AD49" s="209">
        <f>ROUND(N(data!AX84), 0)</f>
        <v>0</v>
      </c>
      <c r="AE49" s="209">
        <f>ROUND(N(data!AX89), 0)</f>
        <v>0</v>
      </c>
      <c r="AF49" s="209">
        <f>ROUND(N(data!AX87), 0)</f>
        <v>0</v>
      </c>
      <c r="AG49" s="209">
        <f>ROUND(N(data!AX90), 0)</f>
        <v>0</v>
      </c>
      <c r="AH49" s="209">
        <f>ROUND(N(data!AX91), 0)</f>
        <v>0</v>
      </c>
      <c r="AI49" s="209">
        <f>ROUND(N(data!AX92), 0)</f>
        <v>0</v>
      </c>
      <c r="AJ49" s="209">
        <f>ROUND(N(data!AX93), 0)</f>
        <v>0</v>
      </c>
      <c r="AK49" s="32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042</v>
      </c>
      <c r="B50" s="211" t="str">
        <f>RIGHT(data!$C$96,4)</f>
        <v>2023</v>
      </c>
      <c r="C50" s="12" t="str">
        <f>data!AY$55</f>
        <v>8320</v>
      </c>
      <c r="D50" s="12" t="s">
        <v>1155</v>
      </c>
      <c r="E50" s="209">
        <f>ROUND(N(data!AY59), 0)</f>
        <v>21846</v>
      </c>
      <c r="F50" s="320">
        <f>ROUND(N(data!AY60), 2)</f>
        <v>4.53</v>
      </c>
      <c r="G50" s="209">
        <f>ROUND(N(data!AY61), 0)</f>
        <v>244301</v>
      </c>
      <c r="H50" s="209">
        <f>ROUND(N(data!AY62), 0)</f>
        <v>75828</v>
      </c>
      <c r="I50" s="209">
        <f>ROUND(N(data!AY63), 0)</f>
        <v>0</v>
      </c>
      <c r="J50" s="209">
        <f>ROUND(N(data!AY64), 0)</f>
        <v>0</v>
      </c>
      <c r="K50" s="209">
        <f>ROUND(N(data!AY65), 0)</f>
        <v>0</v>
      </c>
      <c r="L50" s="209">
        <f>ROUND(N(data!AY66), 0)</f>
        <v>0</v>
      </c>
      <c r="M50" s="209">
        <f>ROUND(N(data!AY67), 0)</f>
        <v>66432</v>
      </c>
      <c r="N50" s="209">
        <f>ROUND(N(data!AY68), 0)</f>
        <v>0</v>
      </c>
      <c r="O50" s="209">
        <f>ROUND(N(data!AY69), 0)</f>
        <v>0</v>
      </c>
      <c r="P50" s="209">
        <f>ROUND(N(data!AY70), 0)</f>
        <v>0</v>
      </c>
      <c r="Q50" s="209">
        <f>ROUND(N(data!AY71), 0)</f>
        <v>0</v>
      </c>
      <c r="R50" s="209">
        <f>ROUND(N(data!AY72), 0)</f>
        <v>0</v>
      </c>
      <c r="S50" s="209">
        <f>ROUND(N(data!AY73), 0)</f>
        <v>0</v>
      </c>
      <c r="T50" s="209">
        <f>ROUND(N(data!AY74), 0)</f>
        <v>0</v>
      </c>
      <c r="U50" s="209">
        <f>ROUND(N(data!AY75), 0)</f>
        <v>0</v>
      </c>
      <c r="V50" s="209">
        <f>ROUND(N(data!AY76), 0)</f>
        <v>0</v>
      </c>
      <c r="W50" s="209">
        <f>ROUND(N(data!AY77), 0)</f>
        <v>0</v>
      </c>
      <c r="X50" s="209">
        <f>ROUND(N(data!AY78), 0)</f>
        <v>0</v>
      </c>
      <c r="Y50" s="209">
        <f>ROUND(N(data!AY79), 0)</f>
        <v>0</v>
      </c>
      <c r="Z50" s="209">
        <f>ROUND(N(data!AY80), 0)</f>
        <v>0</v>
      </c>
      <c r="AA50" s="209">
        <f>ROUND(N(data!AY81), 0)</f>
        <v>0</v>
      </c>
      <c r="AB50" s="209">
        <f>ROUND(N(data!AY82), 0)</f>
        <v>0</v>
      </c>
      <c r="AC50" s="209">
        <f>ROUND(N(data!AY83), 0)</f>
        <v>0</v>
      </c>
      <c r="AD50" s="209">
        <f>ROUND(N(data!AY84), 0)</f>
        <v>0</v>
      </c>
      <c r="AE50" s="209">
        <f>ROUND(N(data!AY89), 0)</f>
        <v>0</v>
      </c>
      <c r="AF50" s="209">
        <f>ROUND(N(data!AY87), 0)</f>
        <v>0</v>
      </c>
      <c r="AG50" s="209">
        <f>ROUND(N(data!AY90), 0)</f>
        <v>4817</v>
      </c>
      <c r="AH50" s="209">
        <f>ROUND(N(data!AY91), 0)</f>
        <v>0</v>
      </c>
      <c r="AI50" s="209">
        <f>ROUND(N(data!AY92), 0)</f>
        <v>0</v>
      </c>
      <c r="AJ50" s="209">
        <f>ROUND(N(data!AY93), 0)</f>
        <v>0</v>
      </c>
      <c r="AK50" s="32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042</v>
      </c>
      <c r="B51" s="211" t="str">
        <f>RIGHT(data!$C$96,4)</f>
        <v>2023</v>
      </c>
      <c r="C51" s="12" t="str">
        <f>data!AZ$55</f>
        <v>8330</v>
      </c>
      <c r="D51" s="12" t="s">
        <v>1155</v>
      </c>
      <c r="E51" s="209">
        <f>ROUND(N(data!AZ59), 0)</f>
        <v>0</v>
      </c>
      <c r="F51" s="320">
        <f>ROUND(N(data!AZ60), 2)</f>
        <v>0</v>
      </c>
      <c r="G51" s="209">
        <f>ROUND(N(data!AZ61), 0)</f>
        <v>0</v>
      </c>
      <c r="H51" s="209">
        <f>ROUND(N(data!AZ62), 0)</f>
        <v>0</v>
      </c>
      <c r="I51" s="209">
        <f>ROUND(N(data!AZ63), 0)</f>
        <v>0</v>
      </c>
      <c r="J51" s="209">
        <f>ROUND(N(data!AZ64), 0)</f>
        <v>0</v>
      </c>
      <c r="K51" s="209">
        <f>ROUND(N(data!AZ65), 0)</f>
        <v>0</v>
      </c>
      <c r="L51" s="209">
        <f>ROUND(N(data!AZ66), 0)</f>
        <v>0</v>
      </c>
      <c r="M51" s="209">
        <f>ROUND(N(data!AZ67), 0)</f>
        <v>19846</v>
      </c>
      <c r="N51" s="209">
        <f>ROUND(N(data!AZ68), 0)</f>
        <v>0</v>
      </c>
      <c r="O51" s="209">
        <f>ROUND(N(data!AZ69), 0)</f>
        <v>0</v>
      </c>
      <c r="P51" s="209">
        <f>ROUND(N(data!AZ70), 0)</f>
        <v>0</v>
      </c>
      <c r="Q51" s="209">
        <f>ROUND(N(data!AZ71), 0)</f>
        <v>0</v>
      </c>
      <c r="R51" s="209">
        <f>ROUND(N(data!AZ72), 0)</f>
        <v>0</v>
      </c>
      <c r="S51" s="209">
        <f>ROUND(N(data!AZ73), 0)</f>
        <v>0</v>
      </c>
      <c r="T51" s="209">
        <f>ROUND(N(data!AZ74), 0)</f>
        <v>0</v>
      </c>
      <c r="U51" s="209">
        <f>ROUND(N(data!AZ75), 0)</f>
        <v>0</v>
      </c>
      <c r="V51" s="209">
        <f>ROUND(N(data!AZ76), 0)</f>
        <v>0</v>
      </c>
      <c r="W51" s="209">
        <f>ROUND(N(data!AZ77), 0)</f>
        <v>0</v>
      </c>
      <c r="X51" s="209">
        <f>ROUND(N(data!AZ78), 0)</f>
        <v>0</v>
      </c>
      <c r="Y51" s="209">
        <f>ROUND(N(data!AZ79), 0)</f>
        <v>0</v>
      </c>
      <c r="Z51" s="209">
        <f>ROUND(N(data!AZ80), 0)</f>
        <v>0</v>
      </c>
      <c r="AA51" s="209">
        <f>ROUND(N(data!AZ81), 0)</f>
        <v>0</v>
      </c>
      <c r="AB51" s="209">
        <f>ROUND(N(data!AZ82), 0)</f>
        <v>0</v>
      </c>
      <c r="AC51" s="209">
        <f>ROUND(N(data!AZ83), 0)</f>
        <v>0</v>
      </c>
      <c r="AD51" s="209">
        <f>ROUND(N(data!AZ84), 0)</f>
        <v>0</v>
      </c>
      <c r="AE51" s="209">
        <f>ROUND(N(data!AZ89), 0)</f>
        <v>0</v>
      </c>
      <c r="AF51" s="209">
        <f>ROUND(N(data!AZ87), 0)</f>
        <v>0</v>
      </c>
      <c r="AG51" s="209">
        <f>ROUND(N(data!AZ90), 0)</f>
        <v>1439</v>
      </c>
      <c r="AH51" s="209">
        <f>ROUND(N(data!AZ91), 0)</f>
        <v>18105</v>
      </c>
      <c r="AI51" s="209">
        <f>ROUND(N(data!AZ92), 0)</f>
        <v>0</v>
      </c>
      <c r="AJ51" s="209">
        <f>ROUND(N(data!AZ93), 0)</f>
        <v>0</v>
      </c>
      <c r="AK51" s="32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042</v>
      </c>
      <c r="B52" s="211" t="str">
        <f>RIGHT(data!$C$96,4)</f>
        <v>2023</v>
      </c>
      <c r="C52" s="12" t="str">
        <f>data!BA$55</f>
        <v>8350</v>
      </c>
      <c r="D52" s="12" t="s">
        <v>1155</v>
      </c>
      <c r="E52" s="209">
        <f>ROUND(N(data!BA59), 0)</f>
        <v>0</v>
      </c>
      <c r="F52" s="320">
        <f>ROUND(N(data!BA60), 2)</f>
        <v>0</v>
      </c>
      <c r="G52" s="209">
        <f>ROUND(N(data!BA61), 0)</f>
        <v>0</v>
      </c>
      <c r="H52" s="209">
        <f>ROUND(N(data!BA62), 0)</f>
        <v>0</v>
      </c>
      <c r="I52" s="209">
        <f>ROUND(N(data!BA63), 0)</f>
        <v>0</v>
      </c>
      <c r="J52" s="209">
        <f>ROUND(N(data!BA64), 0)</f>
        <v>0</v>
      </c>
      <c r="K52" s="209">
        <f>ROUND(N(data!BA65), 0)</f>
        <v>0</v>
      </c>
      <c r="L52" s="209">
        <f>ROUND(N(data!BA66), 0)</f>
        <v>0</v>
      </c>
      <c r="M52" s="209">
        <f>ROUND(N(data!BA67), 0)</f>
        <v>22259</v>
      </c>
      <c r="N52" s="209">
        <f>ROUND(N(data!BA68), 0)</f>
        <v>0</v>
      </c>
      <c r="O52" s="209">
        <f>ROUND(N(data!BA69), 0)</f>
        <v>0</v>
      </c>
      <c r="P52" s="209">
        <f>ROUND(N(data!BA70), 0)</f>
        <v>0</v>
      </c>
      <c r="Q52" s="209">
        <f>ROUND(N(data!BA71), 0)</f>
        <v>0</v>
      </c>
      <c r="R52" s="209">
        <f>ROUND(N(data!BA72), 0)</f>
        <v>0</v>
      </c>
      <c r="S52" s="209">
        <f>ROUND(N(data!BA73), 0)</f>
        <v>0</v>
      </c>
      <c r="T52" s="209">
        <f>ROUND(N(data!BA74), 0)</f>
        <v>0</v>
      </c>
      <c r="U52" s="209">
        <f>ROUND(N(data!BA75), 0)</f>
        <v>0</v>
      </c>
      <c r="V52" s="209">
        <f>ROUND(N(data!BA76), 0)</f>
        <v>0</v>
      </c>
      <c r="W52" s="209">
        <f>ROUND(N(data!BA77), 0)</f>
        <v>0</v>
      </c>
      <c r="X52" s="209">
        <f>ROUND(N(data!BA78), 0)</f>
        <v>0</v>
      </c>
      <c r="Y52" s="209">
        <f>ROUND(N(data!BA79), 0)</f>
        <v>0</v>
      </c>
      <c r="Z52" s="209">
        <f>ROUND(N(data!BA80), 0)</f>
        <v>0</v>
      </c>
      <c r="AA52" s="209">
        <f>ROUND(N(data!BA81), 0)</f>
        <v>0</v>
      </c>
      <c r="AB52" s="209">
        <f>ROUND(N(data!BA82), 0)</f>
        <v>0</v>
      </c>
      <c r="AC52" s="209">
        <f>ROUND(N(data!BA83), 0)</f>
        <v>0</v>
      </c>
      <c r="AD52" s="209">
        <f>ROUND(N(data!BA84), 0)</f>
        <v>0</v>
      </c>
      <c r="AE52" s="209">
        <f>ROUND(N(data!BA89), 0)</f>
        <v>0</v>
      </c>
      <c r="AF52" s="209">
        <f>ROUND(N(data!BA87), 0)</f>
        <v>0</v>
      </c>
      <c r="AG52" s="209">
        <f>ROUND(N(data!BA90), 0)</f>
        <v>1614</v>
      </c>
      <c r="AH52" s="209">
        <f>ROUND(N(data!BA91), 0)</f>
        <v>0</v>
      </c>
      <c r="AI52" s="209">
        <f>ROUND(N(data!BA92), 0)</f>
        <v>0</v>
      </c>
      <c r="AJ52" s="209">
        <f>ROUND(N(data!BA93), 0)</f>
        <v>0</v>
      </c>
      <c r="AK52" s="32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042</v>
      </c>
      <c r="B53" s="211" t="str">
        <f>RIGHT(data!$C$96,4)</f>
        <v>2023</v>
      </c>
      <c r="C53" s="12" t="str">
        <f>data!BB$55</f>
        <v>8360</v>
      </c>
      <c r="D53" s="12" t="s">
        <v>1155</v>
      </c>
      <c r="E53" s="209">
        <f>ROUND(N(data!BB59), 0)</f>
        <v>0</v>
      </c>
      <c r="F53" s="320">
        <f>ROUND(N(data!BB60), 2)</f>
        <v>6.94</v>
      </c>
      <c r="G53" s="209">
        <f>ROUND(N(data!BB61), 0)</f>
        <v>642487</v>
      </c>
      <c r="H53" s="209">
        <f>ROUND(N(data!BB62), 0)</f>
        <v>199419</v>
      </c>
      <c r="I53" s="209">
        <f>ROUND(N(data!BB63), 0)</f>
        <v>0</v>
      </c>
      <c r="J53" s="209">
        <f>ROUND(N(data!BB64), 0)</f>
        <v>0</v>
      </c>
      <c r="K53" s="209">
        <f>ROUND(N(data!BB65), 0)</f>
        <v>0</v>
      </c>
      <c r="L53" s="209">
        <f>ROUND(N(data!BB66), 0)</f>
        <v>0</v>
      </c>
      <c r="M53" s="209">
        <f>ROUND(N(data!BB67), 0)</f>
        <v>25307</v>
      </c>
      <c r="N53" s="209">
        <f>ROUND(N(data!BB68), 0)</f>
        <v>0</v>
      </c>
      <c r="O53" s="209">
        <f>ROUND(N(data!BB69), 0)</f>
        <v>0</v>
      </c>
      <c r="P53" s="209">
        <f>ROUND(N(data!BB70), 0)</f>
        <v>0</v>
      </c>
      <c r="Q53" s="209">
        <f>ROUND(N(data!BB71), 0)</f>
        <v>0</v>
      </c>
      <c r="R53" s="209">
        <f>ROUND(N(data!BB72), 0)</f>
        <v>0</v>
      </c>
      <c r="S53" s="209">
        <f>ROUND(N(data!BB73), 0)</f>
        <v>0</v>
      </c>
      <c r="T53" s="209">
        <f>ROUND(N(data!BB74), 0)</f>
        <v>0</v>
      </c>
      <c r="U53" s="209">
        <f>ROUND(N(data!BB75), 0)</f>
        <v>0</v>
      </c>
      <c r="V53" s="209">
        <f>ROUND(N(data!BB76), 0)</f>
        <v>0</v>
      </c>
      <c r="W53" s="209">
        <f>ROUND(N(data!BB77), 0)</f>
        <v>0</v>
      </c>
      <c r="X53" s="209">
        <f>ROUND(N(data!BB78), 0)</f>
        <v>0</v>
      </c>
      <c r="Y53" s="209">
        <f>ROUND(N(data!BB79), 0)</f>
        <v>0</v>
      </c>
      <c r="Z53" s="209">
        <f>ROUND(N(data!BB80), 0)</f>
        <v>0</v>
      </c>
      <c r="AA53" s="209">
        <f>ROUND(N(data!BB81), 0)</f>
        <v>0</v>
      </c>
      <c r="AB53" s="209">
        <f>ROUND(N(data!BB82), 0)</f>
        <v>0</v>
      </c>
      <c r="AC53" s="209">
        <f>ROUND(N(data!BB83), 0)</f>
        <v>0</v>
      </c>
      <c r="AD53" s="209">
        <f>ROUND(N(data!BB84), 0)</f>
        <v>0</v>
      </c>
      <c r="AE53" s="209">
        <f>ROUND(N(data!BB89), 0)</f>
        <v>0</v>
      </c>
      <c r="AF53" s="209">
        <f>ROUND(N(data!BB87), 0)</f>
        <v>0</v>
      </c>
      <c r="AG53" s="209">
        <f>ROUND(N(data!BB90), 0)</f>
        <v>1835</v>
      </c>
      <c r="AH53" s="209">
        <f>ROUND(N(data!BB91), 0)</f>
        <v>0</v>
      </c>
      <c r="AI53" s="209">
        <f>ROUND(N(data!BB92), 0)</f>
        <v>0</v>
      </c>
      <c r="AJ53" s="209">
        <f>ROUND(N(data!BB93), 0)</f>
        <v>0</v>
      </c>
      <c r="AK53" s="32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042</v>
      </c>
      <c r="B54" s="211" t="str">
        <f>RIGHT(data!$C$96,4)</f>
        <v>2023</v>
      </c>
      <c r="C54" s="12" t="str">
        <f>data!BC$55</f>
        <v>8370</v>
      </c>
      <c r="D54" s="12" t="s">
        <v>1155</v>
      </c>
      <c r="E54" s="209">
        <f>ROUND(N(data!BC59), 0)</f>
        <v>0</v>
      </c>
      <c r="F54" s="320">
        <f>ROUND(N(data!BC60), 2)</f>
        <v>0</v>
      </c>
      <c r="G54" s="209">
        <f>ROUND(N(data!BC61), 0)</f>
        <v>0</v>
      </c>
      <c r="H54" s="209">
        <f>ROUND(N(data!BC62), 0)</f>
        <v>0</v>
      </c>
      <c r="I54" s="209">
        <f>ROUND(N(data!BC63), 0)</f>
        <v>0</v>
      </c>
      <c r="J54" s="209">
        <f>ROUND(N(data!BC64), 0)</f>
        <v>0</v>
      </c>
      <c r="K54" s="209">
        <f>ROUND(N(data!BC65), 0)</f>
        <v>0</v>
      </c>
      <c r="L54" s="209">
        <f>ROUND(N(data!BC66), 0)</f>
        <v>0</v>
      </c>
      <c r="M54" s="209">
        <f>ROUND(N(data!BC67), 0)</f>
        <v>0</v>
      </c>
      <c r="N54" s="209">
        <f>ROUND(N(data!BC68), 0)</f>
        <v>0</v>
      </c>
      <c r="O54" s="209">
        <f>ROUND(N(data!BC69), 0)</f>
        <v>0</v>
      </c>
      <c r="P54" s="209">
        <f>ROUND(N(data!BC70), 0)</f>
        <v>0</v>
      </c>
      <c r="Q54" s="209">
        <f>ROUND(N(data!BC71), 0)</f>
        <v>0</v>
      </c>
      <c r="R54" s="209">
        <f>ROUND(N(data!BC72), 0)</f>
        <v>0</v>
      </c>
      <c r="S54" s="209">
        <f>ROUND(N(data!BC73), 0)</f>
        <v>0</v>
      </c>
      <c r="T54" s="209">
        <f>ROUND(N(data!BC74), 0)</f>
        <v>0</v>
      </c>
      <c r="U54" s="209">
        <f>ROUND(N(data!BC75), 0)</f>
        <v>0</v>
      </c>
      <c r="V54" s="209">
        <f>ROUND(N(data!BC76), 0)</f>
        <v>0</v>
      </c>
      <c r="W54" s="209">
        <f>ROUND(N(data!BC77), 0)</f>
        <v>0</v>
      </c>
      <c r="X54" s="209">
        <f>ROUND(N(data!BC78), 0)</f>
        <v>0</v>
      </c>
      <c r="Y54" s="209">
        <f>ROUND(N(data!BC79), 0)</f>
        <v>0</v>
      </c>
      <c r="Z54" s="209">
        <f>ROUND(N(data!BC80), 0)</f>
        <v>0</v>
      </c>
      <c r="AA54" s="209">
        <f>ROUND(N(data!BC81), 0)</f>
        <v>0</v>
      </c>
      <c r="AB54" s="209">
        <f>ROUND(N(data!BC82), 0)</f>
        <v>0</v>
      </c>
      <c r="AC54" s="209">
        <f>ROUND(N(data!BC83), 0)</f>
        <v>0</v>
      </c>
      <c r="AD54" s="209">
        <f>ROUND(N(data!BC84), 0)</f>
        <v>0</v>
      </c>
      <c r="AE54" s="209">
        <f>ROUND(N(data!BC89), 0)</f>
        <v>0</v>
      </c>
      <c r="AF54" s="209">
        <f>ROUND(N(data!BC87), 0)</f>
        <v>0</v>
      </c>
      <c r="AG54" s="209">
        <f>ROUND(N(data!BC90), 0)</f>
        <v>0</v>
      </c>
      <c r="AH54" s="209">
        <f>ROUND(N(data!BC91), 0)</f>
        <v>0</v>
      </c>
      <c r="AI54" s="209">
        <f>ROUND(N(data!BC92), 0)</f>
        <v>0</v>
      </c>
      <c r="AJ54" s="209">
        <f>ROUND(N(data!BC93), 0)</f>
        <v>0</v>
      </c>
      <c r="AK54" s="32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042</v>
      </c>
      <c r="B55" s="211" t="str">
        <f>RIGHT(data!$C$96,4)</f>
        <v>2023</v>
      </c>
      <c r="C55" s="12" t="str">
        <f>data!BD$55</f>
        <v>8420</v>
      </c>
      <c r="D55" s="12" t="s">
        <v>1155</v>
      </c>
      <c r="E55" s="209">
        <f>ROUND(N(data!BD59), 0)</f>
        <v>0</v>
      </c>
      <c r="F55" s="320">
        <f>ROUND(N(data!BD60), 2)</f>
        <v>0</v>
      </c>
      <c r="G55" s="209">
        <f>ROUND(N(data!BD61), 0)</f>
        <v>0</v>
      </c>
      <c r="H55" s="209">
        <f>ROUND(N(data!BD62), 0)</f>
        <v>0</v>
      </c>
      <c r="I55" s="209">
        <f>ROUND(N(data!BD63), 0)</f>
        <v>0</v>
      </c>
      <c r="J55" s="209">
        <f>ROUND(N(data!BD64), 0)</f>
        <v>0</v>
      </c>
      <c r="K55" s="209">
        <f>ROUND(N(data!BD65), 0)</f>
        <v>0</v>
      </c>
      <c r="L55" s="209">
        <f>ROUND(N(data!BD66), 0)</f>
        <v>0</v>
      </c>
      <c r="M55" s="209">
        <f>ROUND(N(data!BD67), 0)</f>
        <v>0</v>
      </c>
      <c r="N55" s="209">
        <f>ROUND(N(data!BD68), 0)</f>
        <v>0</v>
      </c>
      <c r="O55" s="209">
        <f>ROUND(N(data!BD69), 0)</f>
        <v>0</v>
      </c>
      <c r="P55" s="209">
        <f>ROUND(N(data!BD70), 0)</f>
        <v>0</v>
      </c>
      <c r="Q55" s="209">
        <f>ROUND(N(data!BD71), 0)</f>
        <v>0</v>
      </c>
      <c r="R55" s="209">
        <f>ROUND(N(data!BD72), 0)</f>
        <v>0</v>
      </c>
      <c r="S55" s="209">
        <f>ROUND(N(data!BD73), 0)</f>
        <v>0</v>
      </c>
      <c r="T55" s="209">
        <f>ROUND(N(data!BD74), 0)</f>
        <v>0</v>
      </c>
      <c r="U55" s="209">
        <f>ROUND(N(data!BD75), 0)</f>
        <v>0</v>
      </c>
      <c r="V55" s="209">
        <f>ROUND(N(data!BD76), 0)</f>
        <v>0</v>
      </c>
      <c r="W55" s="209">
        <f>ROUND(N(data!BD77), 0)</f>
        <v>0</v>
      </c>
      <c r="X55" s="209">
        <f>ROUND(N(data!BD78), 0)</f>
        <v>0</v>
      </c>
      <c r="Y55" s="209">
        <f>ROUND(N(data!BD79), 0)</f>
        <v>0</v>
      </c>
      <c r="Z55" s="209">
        <f>ROUND(N(data!BD80), 0)</f>
        <v>0</v>
      </c>
      <c r="AA55" s="209">
        <f>ROUND(N(data!BD81), 0)</f>
        <v>0</v>
      </c>
      <c r="AB55" s="209">
        <f>ROUND(N(data!BD82), 0)</f>
        <v>0</v>
      </c>
      <c r="AC55" s="209">
        <f>ROUND(N(data!BD83), 0)</f>
        <v>0</v>
      </c>
      <c r="AD55" s="209">
        <f>ROUND(N(data!BD84), 0)</f>
        <v>0</v>
      </c>
      <c r="AE55" s="209">
        <f>ROUND(N(data!BD89), 0)</f>
        <v>0</v>
      </c>
      <c r="AF55" s="209">
        <f>ROUND(N(data!BD87), 0)</f>
        <v>0</v>
      </c>
      <c r="AG55" s="209">
        <f>ROUND(N(data!BD90), 0)</f>
        <v>0</v>
      </c>
      <c r="AH55" s="209">
        <f>ROUND(N(data!BD91), 0)</f>
        <v>0</v>
      </c>
      <c r="AI55" s="209">
        <f>ROUND(N(data!BD92), 0)</f>
        <v>0</v>
      </c>
      <c r="AJ55" s="209">
        <f>ROUND(N(data!BD93), 0)</f>
        <v>0</v>
      </c>
      <c r="AK55" s="32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042</v>
      </c>
      <c r="B56" s="211" t="str">
        <f>RIGHT(data!$C$96,4)</f>
        <v>2023</v>
      </c>
      <c r="C56" s="12" t="str">
        <f>data!BE$55</f>
        <v>8430</v>
      </c>
      <c r="D56" s="12" t="s">
        <v>1155</v>
      </c>
      <c r="E56" s="209">
        <f>ROUND(N(data!BE59), 0)</f>
        <v>88742</v>
      </c>
      <c r="F56" s="320">
        <f>ROUND(N(data!BE60), 2)</f>
        <v>4.8600000000000003</v>
      </c>
      <c r="G56" s="209">
        <f>ROUND(N(data!BE61), 0)</f>
        <v>450962</v>
      </c>
      <c r="H56" s="209">
        <f>ROUND(N(data!BE62), 0)</f>
        <v>139972</v>
      </c>
      <c r="I56" s="209">
        <f>ROUND(N(data!BE63), 0)</f>
        <v>0</v>
      </c>
      <c r="J56" s="209">
        <f>ROUND(N(data!BE64), 0)</f>
        <v>0</v>
      </c>
      <c r="K56" s="209">
        <f>ROUND(N(data!BE65), 0)</f>
        <v>0</v>
      </c>
      <c r="L56" s="209">
        <f>ROUND(N(data!BE66), 0)</f>
        <v>0</v>
      </c>
      <c r="M56" s="209">
        <f>ROUND(N(data!BE67), 0)</f>
        <v>115736</v>
      </c>
      <c r="N56" s="209">
        <f>ROUND(N(data!BE68), 0)</f>
        <v>0</v>
      </c>
      <c r="O56" s="209">
        <f>ROUND(N(data!BE69), 0)</f>
        <v>0</v>
      </c>
      <c r="P56" s="209">
        <f>ROUND(N(data!BE70), 0)</f>
        <v>0</v>
      </c>
      <c r="Q56" s="209">
        <f>ROUND(N(data!BE71), 0)</f>
        <v>0</v>
      </c>
      <c r="R56" s="209">
        <f>ROUND(N(data!BE72), 0)</f>
        <v>0</v>
      </c>
      <c r="S56" s="209">
        <f>ROUND(N(data!BE73), 0)</f>
        <v>0</v>
      </c>
      <c r="T56" s="209">
        <f>ROUND(N(data!BE74), 0)</f>
        <v>0</v>
      </c>
      <c r="U56" s="209">
        <f>ROUND(N(data!BE75), 0)</f>
        <v>0</v>
      </c>
      <c r="V56" s="209">
        <f>ROUND(N(data!BE76), 0)</f>
        <v>0</v>
      </c>
      <c r="W56" s="209">
        <f>ROUND(N(data!BE77), 0)</f>
        <v>0</v>
      </c>
      <c r="X56" s="209">
        <f>ROUND(N(data!BE78), 0)</f>
        <v>0</v>
      </c>
      <c r="Y56" s="209">
        <f>ROUND(N(data!BE79), 0)</f>
        <v>0</v>
      </c>
      <c r="Z56" s="209">
        <f>ROUND(N(data!BE80), 0)</f>
        <v>0</v>
      </c>
      <c r="AA56" s="209">
        <f>ROUND(N(data!BE81), 0)</f>
        <v>0</v>
      </c>
      <c r="AB56" s="209">
        <f>ROUND(N(data!BE82), 0)</f>
        <v>0</v>
      </c>
      <c r="AC56" s="209">
        <f>ROUND(N(data!BE83), 0)</f>
        <v>0</v>
      </c>
      <c r="AD56" s="209">
        <f>ROUND(N(data!BE84), 0)</f>
        <v>0</v>
      </c>
      <c r="AE56" s="209">
        <f>ROUND(N(data!BE89), 0)</f>
        <v>0</v>
      </c>
      <c r="AF56" s="209">
        <f>ROUND(N(data!BE87), 0)</f>
        <v>0</v>
      </c>
      <c r="AG56" s="209">
        <f>ROUND(N(data!BE90), 0)</f>
        <v>8392</v>
      </c>
      <c r="AH56" s="209">
        <f>ROUND(N(data!BE91), 0)</f>
        <v>0</v>
      </c>
      <c r="AI56" s="209">
        <f>ROUND(N(data!BE92), 0)</f>
        <v>0</v>
      </c>
      <c r="AJ56" s="209">
        <f>ROUND(N(data!BE93), 0)</f>
        <v>0</v>
      </c>
      <c r="AK56" s="32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042</v>
      </c>
      <c r="B57" s="211" t="str">
        <f>RIGHT(data!$C$96,4)</f>
        <v>2023</v>
      </c>
      <c r="C57" s="12" t="str">
        <f>data!BF$55</f>
        <v>8460</v>
      </c>
      <c r="D57" s="12" t="s">
        <v>1155</v>
      </c>
      <c r="E57" s="209">
        <f>ROUND(N(data!BF59), 0)</f>
        <v>0</v>
      </c>
      <c r="F57" s="320">
        <f>ROUND(N(data!BF60), 2)</f>
        <v>8.82</v>
      </c>
      <c r="G57" s="209">
        <f>ROUND(N(data!BF61), 0)</f>
        <v>426963</v>
      </c>
      <c r="H57" s="209">
        <f>ROUND(N(data!BF62), 0)</f>
        <v>132523</v>
      </c>
      <c r="I57" s="209">
        <f>ROUND(N(data!BF63), 0)</f>
        <v>0</v>
      </c>
      <c r="J57" s="209">
        <f>ROUND(N(data!BF64), 0)</f>
        <v>0</v>
      </c>
      <c r="K57" s="209">
        <f>ROUND(N(data!BF65), 0)</f>
        <v>0</v>
      </c>
      <c r="L57" s="209">
        <f>ROUND(N(data!BF66), 0)</f>
        <v>0</v>
      </c>
      <c r="M57" s="209">
        <f>ROUND(N(data!BF67), 0)</f>
        <v>9957</v>
      </c>
      <c r="N57" s="209">
        <f>ROUND(N(data!BF68), 0)</f>
        <v>0</v>
      </c>
      <c r="O57" s="209">
        <f>ROUND(N(data!BF69), 0)</f>
        <v>0</v>
      </c>
      <c r="P57" s="209">
        <f>ROUND(N(data!BF70), 0)</f>
        <v>0</v>
      </c>
      <c r="Q57" s="209">
        <f>ROUND(N(data!BF71), 0)</f>
        <v>0</v>
      </c>
      <c r="R57" s="209">
        <f>ROUND(N(data!BF72), 0)</f>
        <v>0</v>
      </c>
      <c r="S57" s="209">
        <f>ROUND(N(data!BF73), 0)</f>
        <v>0</v>
      </c>
      <c r="T57" s="209">
        <f>ROUND(N(data!BF74), 0)</f>
        <v>0</v>
      </c>
      <c r="U57" s="209">
        <f>ROUND(N(data!BF75), 0)</f>
        <v>0</v>
      </c>
      <c r="V57" s="209">
        <f>ROUND(N(data!BF76), 0)</f>
        <v>0</v>
      </c>
      <c r="W57" s="209">
        <f>ROUND(N(data!BF77), 0)</f>
        <v>0</v>
      </c>
      <c r="X57" s="209">
        <f>ROUND(N(data!BF78), 0)</f>
        <v>0</v>
      </c>
      <c r="Y57" s="209">
        <f>ROUND(N(data!BF79), 0)</f>
        <v>0</v>
      </c>
      <c r="Z57" s="209">
        <f>ROUND(N(data!BF80), 0)</f>
        <v>0</v>
      </c>
      <c r="AA57" s="209">
        <f>ROUND(N(data!BF81), 0)</f>
        <v>0</v>
      </c>
      <c r="AB57" s="209">
        <f>ROUND(N(data!BF82), 0)</f>
        <v>0</v>
      </c>
      <c r="AC57" s="209">
        <f>ROUND(N(data!BF83), 0)</f>
        <v>0</v>
      </c>
      <c r="AD57" s="209">
        <f>ROUND(N(data!BF84), 0)</f>
        <v>0</v>
      </c>
      <c r="AE57" s="209">
        <f>ROUND(N(data!BF89), 0)</f>
        <v>0</v>
      </c>
      <c r="AF57" s="209">
        <f>ROUND(N(data!BF87), 0)</f>
        <v>0</v>
      </c>
      <c r="AG57" s="209">
        <f>ROUND(N(data!BF90), 0)</f>
        <v>722</v>
      </c>
      <c r="AH57" s="209">
        <f>ROUND(N(data!BF91), 0)</f>
        <v>0</v>
      </c>
      <c r="AI57" s="209">
        <f>ROUND(N(data!BF92), 0)</f>
        <v>0</v>
      </c>
      <c r="AJ57" s="209">
        <f>ROUND(N(data!BF93), 0)</f>
        <v>0</v>
      </c>
      <c r="AK57" s="32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042</v>
      </c>
      <c r="B58" s="211" t="str">
        <f>RIGHT(data!$C$96,4)</f>
        <v>2023</v>
      </c>
      <c r="C58" s="12" t="str">
        <f>data!BG$55</f>
        <v>8470</v>
      </c>
      <c r="D58" s="12" t="s">
        <v>1155</v>
      </c>
      <c r="E58" s="209">
        <f>ROUND(N(data!BG59), 0)</f>
        <v>0</v>
      </c>
      <c r="F58" s="320">
        <f>ROUND(N(data!BG60), 2)</f>
        <v>0</v>
      </c>
      <c r="G58" s="209">
        <f>ROUND(N(data!BG61), 0)</f>
        <v>0</v>
      </c>
      <c r="H58" s="209">
        <f>ROUND(N(data!BG62), 0)</f>
        <v>0</v>
      </c>
      <c r="I58" s="209">
        <f>ROUND(N(data!BG63), 0)</f>
        <v>0</v>
      </c>
      <c r="J58" s="209">
        <f>ROUND(N(data!BG64), 0)</f>
        <v>0</v>
      </c>
      <c r="K58" s="209">
        <f>ROUND(N(data!BG65), 0)</f>
        <v>0</v>
      </c>
      <c r="L58" s="209">
        <f>ROUND(N(data!BG66), 0)</f>
        <v>0</v>
      </c>
      <c r="M58" s="209">
        <f>ROUND(N(data!BG67), 0)</f>
        <v>0</v>
      </c>
      <c r="N58" s="209">
        <f>ROUND(N(data!BG68), 0)</f>
        <v>0</v>
      </c>
      <c r="O58" s="209">
        <f>ROUND(N(data!BG69), 0)</f>
        <v>0</v>
      </c>
      <c r="P58" s="209">
        <f>ROUND(N(data!BG70), 0)</f>
        <v>0</v>
      </c>
      <c r="Q58" s="209">
        <f>ROUND(N(data!BG71), 0)</f>
        <v>0</v>
      </c>
      <c r="R58" s="209">
        <f>ROUND(N(data!BG72), 0)</f>
        <v>0</v>
      </c>
      <c r="S58" s="209">
        <f>ROUND(N(data!BG73), 0)</f>
        <v>0</v>
      </c>
      <c r="T58" s="209">
        <f>ROUND(N(data!BG74), 0)</f>
        <v>0</v>
      </c>
      <c r="U58" s="209">
        <f>ROUND(N(data!BG75), 0)</f>
        <v>0</v>
      </c>
      <c r="V58" s="209">
        <f>ROUND(N(data!BG76), 0)</f>
        <v>0</v>
      </c>
      <c r="W58" s="209">
        <f>ROUND(N(data!BG77), 0)</f>
        <v>0</v>
      </c>
      <c r="X58" s="209">
        <f>ROUND(N(data!BG78), 0)</f>
        <v>0</v>
      </c>
      <c r="Y58" s="209">
        <f>ROUND(N(data!BG79), 0)</f>
        <v>0</v>
      </c>
      <c r="Z58" s="209">
        <f>ROUND(N(data!BG80), 0)</f>
        <v>0</v>
      </c>
      <c r="AA58" s="209">
        <f>ROUND(N(data!BG81), 0)</f>
        <v>0</v>
      </c>
      <c r="AB58" s="209">
        <f>ROUND(N(data!BG82), 0)</f>
        <v>0</v>
      </c>
      <c r="AC58" s="209">
        <f>ROUND(N(data!BG83), 0)</f>
        <v>0</v>
      </c>
      <c r="AD58" s="209">
        <f>ROUND(N(data!BG84), 0)</f>
        <v>0</v>
      </c>
      <c r="AE58" s="209">
        <f>ROUND(N(data!BG89), 0)</f>
        <v>0</v>
      </c>
      <c r="AF58" s="209">
        <f>ROUND(N(data!BG87), 0)</f>
        <v>0</v>
      </c>
      <c r="AG58" s="209">
        <f>ROUND(N(data!BG90), 0)</f>
        <v>0</v>
      </c>
      <c r="AH58" s="209">
        <f>ROUND(N(data!BG91), 0)</f>
        <v>0</v>
      </c>
      <c r="AI58" s="209">
        <f>ROUND(N(data!BG92), 0)</f>
        <v>0</v>
      </c>
      <c r="AJ58" s="209">
        <f>ROUND(N(data!BG93), 0)</f>
        <v>0</v>
      </c>
      <c r="AK58" s="32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042</v>
      </c>
      <c r="B59" s="211" t="str">
        <f>RIGHT(data!$C$96,4)</f>
        <v>2023</v>
      </c>
      <c r="C59" s="12" t="str">
        <f>data!BH$55</f>
        <v>8480</v>
      </c>
      <c r="D59" s="12" t="s">
        <v>1155</v>
      </c>
      <c r="E59" s="209">
        <f>ROUND(N(data!BH59), 0)</f>
        <v>0</v>
      </c>
      <c r="F59" s="320">
        <f>ROUND(N(data!BH60), 2)</f>
        <v>0</v>
      </c>
      <c r="G59" s="209">
        <f>ROUND(N(data!BH61), 0)</f>
        <v>0</v>
      </c>
      <c r="H59" s="209">
        <f>ROUND(N(data!BH62), 0)</f>
        <v>0</v>
      </c>
      <c r="I59" s="209">
        <f>ROUND(N(data!BH63), 0)</f>
        <v>0</v>
      </c>
      <c r="J59" s="209">
        <f>ROUND(N(data!BH64), 0)</f>
        <v>0</v>
      </c>
      <c r="K59" s="209">
        <f>ROUND(N(data!BH65), 0)</f>
        <v>0</v>
      </c>
      <c r="L59" s="209">
        <f>ROUND(N(data!BH66), 0)</f>
        <v>0</v>
      </c>
      <c r="M59" s="209">
        <f>ROUND(N(data!BH67), 0)</f>
        <v>0</v>
      </c>
      <c r="N59" s="209">
        <f>ROUND(N(data!BH68), 0)</f>
        <v>0</v>
      </c>
      <c r="O59" s="209">
        <f>ROUND(N(data!BH69), 0)</f>
        <v>0</v>
      </c>
      <c r="P59" s="209">
        <f>ROUND(N(data!BH70), 0)</f>
        <v>0</v>
      </c>
      <c r="Q59" s="209">
        <f>ROUND(N(data!BH71), 0)</f>
        <v>0</v>
      </c>
      <c r="R59" s="209">
        <f>ROUND(N(data!BH72), 0)</f>
        <v>0</v>
      </c>
      <c r="S59" s="209">
        <f>ROUND(N(data!BH73), 0)</f>
        <v>0</v>
      </c>
      <c r="T59" s="209">
        <f>ROUND(N(data!BH74), 0)</f>
        <v>0</v>
      </c>
      <c r="U59" s="209">
        <f>ROUND(N(data!BH75), 0)</f>
        <v>0</v>
      </c>
      <c r="V59" s="209">
        <f>ROUND(N(data!BH76), 0)</f>
        <v>0</v>
      </c>
      <c r="W59" s="209">
        <f>ROUND(N(data!BH77), 0)</f>
        <v>0</v>
      </c>
      <c r="X59" s="209">
        <f>ROUND(N(data!BH78), 0)</f>
        <v>0</v>
      </c>
      <c r="Y59" s="209">
        <f>ROUND(N(data!BH79), 0)</f>
        <v>0</v>
      </c>
      <c r="Z59" s="209">
        <f>ROUND(N(data!BH80), 0)</f>
        <v>0</v>
      </c>
      <c r="AA59" s="209">
        <f>ROUND(N(data!BH81), 0)</f>
        <v>0</v>
      </c>
      <c r="AB59" s="209">
        <f>ROUND(N(data!BH82), 0)</f>
        <v>0</v>
      </c>
      <c r="AC59" s="209">
        <f>ROUND(N(data!BH83), 0)</f>
        <v>0</v>
      </c>
      <c r="AD59" s="209">
        <f>ROUND(N(data!BH84), 0)</f>
        <v>0</v>
      </c>
      <c r="AE59" s="209">
        <f>ROUND(N(data!BH89), 0)</f>
        <v>0</v>
      </c>
      <c r="AF59" s="209">
        <f>ROUND(N(data!BH87), 0)</f>
        <v>0</v>
      </c>
      <c r="AG59" s="209">
        <f>ROUND(N(data!BH90), 0)</f>
        <v>0</v>
      </c>
      <c r="AH59" s="209">
        <f>ROUND(N(data!BH91), 0)</f>
        <v>0</v>
      </c>
      <c r="AI59" s="209">
        <f>ROUND(N(data!BH92), 0)</f>
        <v>0</v>
      </c>
      <c r="AJ59" s="209">
        <f>ROUND(N(data!BH93), 0)</f>
        <v>0</v>
      </c>
      <c r="AK59" s="32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042</v>
      </c>
      <c r="B60" s="211" t="str">
        <f>RIGHT(data!$C$96,4)</f>
        <v>2023</v>
      </c>
      <c r="C60" s="12" t="str">
        <f>data!BI$55</f>
        <v>8490</v>
      </c>
      <c r="D60" s="12" t="s">
        <v>1155</v>
      </c>
      <c r="E60" s="209">
        <f>ROUND(N(data!BI59), 0)</f>
        <v>0</v>
      </c>
      <c r="F60" s="320">
        <f>ROUND(N(data!BI60), 2)</f>
        <v>0</v>
      </c>
      <c r="G60" s="209">
        <f>ROUND(N(data!BI61), 0)</f>
        <v>0</v>
      </c>
      <c r="H60" s="209">
        <f>ROUND(N(data!BI62), 0)</f>
        <v>0</v>
      </c>
      <c r="I60" s="209">
        <f>ROUND(N(data!BI63), 0)</f>
        <v>0</v>
      </c>
      <c r="J60" s="209">
        <f>ROUND(N(data!BI64), 0)</f>
        <v>0</v>
      </c>
      <c r="K60" s="209">
        <f>ROUND(N(data!BI65), 0)</f>
        <v>0</v>
      </c>
      <c r="L60" s="209">
        <f>ROUND(N(data!BI66), 0)</f>
        <v>0</v>
      </c>
      <c r="M60" s="209">
        <f>ROUND(N(data!BI67), 0)</f>
        <v>0</v>
      </c>
      <c r="N60" s="209">
        <f>ROUND(N(data!BI68), 0)</f>
        <v>0</v>
      </c>
      <c r="O60" s="209">
        <f>ROUND(N(data!BI69), 0)</f>
        <v>0</v>
      </c>
      <c r="P60" s="209">
        <f>ROUND(N(data!BI70), 0)</f>
        <v>0</v>
      </c>
      <c r="Q60" s="209">
        <f>ROUND(N(data!BI71), 0)</f>
        <v>0</v>
      </c>
      <c r="R60" s="209">
        <f>ROUND(N(data!BI72), 0)</f>
        <v>0</v>
      </c>
      <c r="S60" s="209">
        <f>ROUND(N(data!BI73), 0)</f>
        <v>0</v>
      </c>
      <c r="T60" s="209">
        <f>ROUND(N(data!BI74), 0)</f>
        <v>0</v>
      </c>
      <c r="U60" s="209">
        <f>ROUND(N(data!BI75), 0)</f>
        <v>0</v>
      </c>
      <c r="V60" s="209">
        <f>ROUND(N(data!BI76), 0)</f>
        <v>0</v>
      </c>
      <c r="W60" s="209">
        <f>ROUND(N(data!BI77), 0)</f>
        <v>0</v>
      </c>
      <c r="X60" s="209">
        <f>ROUND(N(data!BI78), 0)</f>
        <v>0</v>
      </c>
      <c r="Y60" s="209">
        <f>ROUND(N(data!BI79), 0)</f>
        <v>0</v>
      </c>
      <c r="Z60" s="209">
        <f>ROUND(N(data!BI80), 0)</f>
        <v>0</v>
      </c>
      <c r="AA60" s="209">
        <f>ROUND(N(data!BI81), 0)</f>
        <v>0</v>
      </c>
      <c r="AB60" s="209">
        <f>ROUND(N(data!BI82), 0)</f>
        <v>0</v>
      </c>
      <c r="AC60" s="209">
        <f>ROUND(N(data!BI83), 0)</f>
        <v>0</v>
      </c>
      <c r="AD60" s="209">
        <f>ROUND(N(data!BI84), 0)</f>
        <v>0</v>
      </c>
      <c r="AE60" s="209">
        <f>ROUND(N(data!BI89), 0)</f>
        <v>0</v>
      </c>
      <c r="AF60" s="209">
        <f>ROUND(N(data!BI87), 0)</f>
        <v>0</v>
      </c>
      <c r="AG60" s="209">
        <f>ROUND(N(data!BI90), 0)</f>
        <v>0</v>
      </c>
      <c r="AH60" s="209">
        <f>ROUND(N(data!BI91), 0)</f>
        <v>0</v>
      </c>
      <c r="AI60" s="209">
        <f>ROUND(N(data!BI92), 0)</f>
        <v>0</v>
      </c>
      <c r="AJ60" s="209">
        <f>ROUND(N(data!BI93), 0)</f>
        <v>0</v>
      </c>
      <c r="AK60" s="32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042</v>
      </c>
      <c r="B61" s="211" t="str">
        <f>RIGHT(data!$C$96,4)</f>
        <v>2023</v>
      </c>
      <c r="C61" s="12" t="str">
        <f>data!BJ$55</f>
        <v>8510</v>
      </c>
      <c r="D61" s="12" t="s">
        <v>1155</v>
      </c>
      <c r="E61" s="209">
        <f>ROUND(N(data!BJ59), 0)</f>
        <v>0</v>
      </c>
      <c r="F61" s="320">
        <f>ROUND(N(data!BJ60), 2)</f>
        <v>0</v>
      </c>
      <c r="G61" s="209">
        <f>ROUND(N(data!BJ61), 0)</f>
        <v>0</v>
      </c>
      <c r="H61" s="209">
        <f>ROUND(N(data!BJ62), 0)</f>
        <v>0</v>
      </c>
      <c r="I61" s="209">
        <f>ROUND(N(data!BJ63), 0)</f>
        <v>0</v>
      </c>
      <c r="J61" s="209">
        <f>ROUND(N(data!BJ64), 0)</f>
        <v>0</v>
      </c>
      <c r="K61" s="209">
        <f>ROUND(N(data!BJ65), 0)</f>
        <v>0</v>
      </c>
      <c r="L61" s="209">
        <f>ROUND(N(data!BJ66), 0)</f>
        <v>0</v>
      </c>
      <c r="M61" s="209">
        <f>ROUND(N(data!BJ67), 0)</f>
        <v>0</v>
      </c>
      <c r="N61" s="209">
        <f>ROUND(N(data!BJ68), 0)</f>
        <v>0</v>
      </c>
      <c r="O61" s="209">
        <f>ROUND(N(data!BJ69), 0)</f>
        <v>0</v>
      </c>
      <c r="P61" s="209">
        <f>ROUND(N(data!BJ70), 0)</f>
        <v>0</v>
      </c>
      <c r="Q61" s="209">
        <f>ROUND(N(data!BJ71), 0)</f>
        <v>0</v>
      </c>
      <c r="R61" s="209">
        <f>ROUND(N(data!BJ72), 0)</f>
        <v>0</v>
      </c>
      <c r="S61" s="209">
        <f>ROUND(N(data!BJ73), 0)</f>
        <v>0</v>
      </c>
      <c r="T61" s="209">
        <f>ROUND(N(data!BJ74), 0)</f>
        <v>0</v>
      </c>
      <c r="U61" s="209">
        <f>ROUND(N(data!BJ75), 0)</f>
        <v>0</v>
      </c>
      <c r="V61" s="209">
        <f>ROUND(N(data!BJ76), 0)</f>
        <v>0</v>
      </c>
      <c r="W61" s="209">
        <f>ROUND(N(data!BJ77), 0)</f>
        <v>0</v>
      </c>
      <c r="X61" s="209">
        <f>ROUND(N(data!BJ78), 0)</f>
        <v>0</v>
      </c>
      <c r="Y61" s="209">
        <f>ROUND(N(data!BJ79), 0)</f>
        <v>0</v>
      </c>
      <c r="Z61" s="209">
        <f>ROUND(N(data!BJ80), 0)</f>
        <v>0</v>
      </c>
      <c r="AA61" s="209">
        <f>ROUND(N(data!BJ81), 0)</f>
        <v>0</v>
      </c>
      <c r="AB61" s="209">
        <f>ROUND(N(data!BJ82), 0)</f>
        <v>0</v>
      </c>
      <c r="AC61" s="209">
        <f>ROUND(N(data!BJ83), 0)</f>
        <v>0</v>
      </c>
      <c r="AD61" s="209">
        <f>ROUND(N(data!BJ84), 0)</f>
        <v>0</v>
      </c>
      <c r="AE61" s="209">
        <f>ROUND(N(data!BJ89), 0)</f>
        <v>0</v>
      </c>
      <c r="AF61" s="209">
        <f>ROUND(N(data!BJ87), 0)</f>
        <v>0</v>
      </c>
      <c r="AG61" s="209">
        <f>ROUND(N(data!BJ90), 0)</f>
        <v>0</v>
      </c>
      <c r="AH61" s="209">
        <f>ROUND(N(data!BJ91), 0)</f>
        <v>0</v>
      </c>
      <c r="AI61" s="209">
        <f>ROUND(N(data!BJ92), 0)</f>
        <v>0</v>
      </c>
      <c r="AJ61" s="209">
        <f>ROUND(N(data!BJ93), 0)</f>
        <v>0</v>
      </c>
      <c r="AK61" s="32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042</v>
      </c>
      <c r="B62" s="211" t="str">
        <f>RIGHT(data!$C$96,4)</f>
        <v>2023</v>
      </c>
      <c r="C62" s="12" t="str">
        <f>data!BK$55</f>
        <v>8530</v>
      </c>
      <c r="D62" s="12" t="s">
        <v>1155</v>
      </c>
      <c r="E62" s="209">
        <f>ROUND(N(data!BK59), 0)</f>
        <v>0</v>
      </c>
      <c r="F62" s="320">
        <f>ROUND(N(data!BK60), 2)</f>
        <v>0</v>
      </c>
      <c r="G62" s="209">
        <f>ROUND(N(data!BK61), 0)</f>
        <v>0</v>
      </c>
      <c r="H62" s="209">
        <f>ROUND(N(data!BK62), 0)</f>
        <v>0</v>
      </c>
      <c r="I62" s="209">
        <f>ROUND(N(data!BK63), 0)</f>
        <v>0</v>
      </c>
      <c r="J62" s="209">
        <f>ROUND(N(data!BK64), 0)</f>
        <v>0</v>
      </c>
      <c r="K62" s="209">
        <f>ROUND(N(data!BK65), 0)</f>
        <v>0</v>
      </c>
      <c r="L62" s="209">
        <f>ROUND(N(data!BK66), 0)</f>
        <v>0</v>
      </c>
      <c r="M62" s="209">
        <f>ROUND(N(data!BK67), 0)</f>
        <v>0</v>
      </c>
      <c r="N62" s="209">
        <f>ROUND(N(data!BK68), 0)</f>
        <v>0</v>
      </c>
      <c r="O62" s="209">
        <f>ROUND(N(data!BK69), 0)</f>
        <v>0</v>
      </c>
      <c r="P62" s="209">
        <f>ROUND(N(data!BK70), 0)</f>
        <v>0</v>
      </c>
      <c r="Q62" s="209">
        <f>ROUND(N(data!BK71), 0)</f>
        <v>0</v>
      </c>
      <c r="R62" s="209">
        <f>ROUND(N(data!BK72), 0)</f>
        <v>0</v>
      </c>
      <c r="S62" s="209">
        <f>ROUND(N(data!BK73), 0)</f>
        <v>0</v>
      </c>
      <c r="T62" s="209">
        <f>ROUND(N(data!BK74), 0)</f>
        <v>0</v>
      </c>
      <c r="U62" s="209">
        <f>ROUND(N(data!BK75), 0)</f>
        <v>0</v>
      </c>
      <c r="V62" s="209">
        <f>ROUND(N(data!BK76), 0)</f>
        <v>0</v>
      </c>
      <c r="W62" s="209">
        <f>ROUND(N(data!BK77), 0)</f>
        <v>0</v>
      </c>
      <c r="X62" s="209">
        <f>ROUND(N(data!BK78), 0)</f>
        <v>0</v>
      </c>
      <c r="Y62" s="209">
        <f>ROUND(N(data!BK79), 0)</f>
        <v>0</v>
      </c>
      <c r="Z62" s="209">
        <f>ROUND(N(data!BK80), 0)</f>
        <v>0</v>
      </c>
      <c r="AA62" s="209">
        <f>ROUND(N(data!BK81), 0)</f>
        <v>0</v>
      </c>
      <c r="AB62" s="209">
        <f>ROUND(N(data!BK82), 0)</f>
        <v>0</v>
      </c>
      <c r="AC62" s="209">
        <f>ROUND(N(data!BK83), 0)</f>
        <v>0</v>
      </c>
      <c r="AD62" s="209">
        <f>ROUND(N(data!BK84), 0)</f>
        <v>0</v>
      </c>
      <c r="AE62" s="209">
        <f>ROUND(N(data!BK89), 0)</f>
        <v>0</v>
      </c>
      <c r="AF62" s="209">
        <f>ROUND(N(data!BK87), 0)</f>
        <v>0</v>
      </c>
      <c r="AG62" s="209">
        <f>ROUND(N(data!BK90), 0)</f>
        <v>0</v>
      </c>
      <c r="AH62" s="209">
        <f>ROUND(N(data!BK91), 0)</f>
        <v>0</v>
      </c>
      <c r="AI62" s="209">
        <f>ROUND(N(data!BK92), 0)</f>
        <v>0</v>
      </c>
      <c r="AJ62" s="209">
        <f>ROUND(N(data!BK93), 0)</f>
        <v>0</v>
      </c>
      <c r="AK62" s="32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042</v>
      </c>
      <c r="B63" s="211" t="str">
        <f>RIGHT(data!$C$96,4)</f>
        <v>2023</v>
      </c>
      <c r="C63" s="12" t="str">
        <f>data!BL$55</f>
        <v>8560</v>
      </c>
      <c r="D63" s="12" t="s">
        <v>1155</v>
      </c>
      <c r="E63" s="209">
        <f>ROUND(N(data!BL59), 0)</f>
        <v>0</v>
      </c>
      <c r="F63" s="320">
        <f>ROUND(N(data!BL60), 2)</f>
        <v>0</v>
      </c>
      <c r="G63" s="209">
        <f>ROUND(N(data!BL61), 0)</f>
        <v>0</v>
      </c>
      <c r="H63" s="209">
        <f>ROUND(N(data!BL62), 0)</f>
        <v>0</v>
      </c>
      <c r="I63" s="209">
        <f>ROUND(N(data!BL63), 0)</f>
        <v>0</v>
      </c>
      <c r="J63" s="209">
        <f>ROUND(N(data!BL64), 0)</f>
        <v>0</v>
      </c>
      <c r="K63" s="209">
        <f>ROUND(N(data!BL65), 0)</f>
        <v>0</v>
      </c>
      <c r="L63" s="209">
        <f>ROUND(N(data!BL66), 0)</f>
        <v>0</v>
      </c>
      <c r="M63" s="209">
        <f>ROUND(N(data!BL67), 0)</f>
        <v>0</v>
      </c>
      <c r="N63" s="209">
        <f>ROUND(N(data!BL68), 0)</f>
        <v>0</v>
      </c>
      <c r="O63" s="209">
        <f>ROUND(N(data!BL69), 0)</f>
        <v>0</v>
      </c>
      <c r="P63" s="209">
        <f>ROUND(N(data!BL70), 0)</f>
        <v>0</v>
      </c>
      <c r="Q63" s="209">
        <f>ROUND(N(data!BL71), 0)</f>
        <v>0</v>
      </c>
      <c r="R63" s="209">
        <f>ROUND(N(data!BL72), 0)</f>
        <v>0</v>
      </c>
      <c r="S63" s="209">
        <f>ROUND(N(data!BL73), 0)</f>
        <v>0</v>
      </c>
      <c r="T63" s="209">
        <f>ROUND(N(data!BL74), 0)</f>
        <v>0</v>
      </c>
      <c r="U63" s="209">
        <f>ROUND(N(data!BL75), 0)</f>
        <v>0</v>
      </c>
      <c r="V63" s="209">
        <f>ROUND(N(data!BL76), 0)</f>
        <v>0</v>
      </c>
      <c r="W63" s="209">
        <f>ROUND(N(data!BL77), 0)</f>
        <v>0</v>
      </c>
      <c r="X63" s="209">
        <f>ROUND(N(data!BL78), 0)</f>
        <v>0</v>
      </c>
      <c r="Y63" s="209">
        <f>ROUND(N(data!BL79), 0)</f>
        <v>0</v>
      </c>
      <c r="Z63" s="209">
        <f>ROUND(N(data!BL80), 0)</f>
        <v>0</v>
      </c>
      <c r="AA63" s="209">
        <f>ROUND(N(data!BL81), 0)</f>
        <v>0</v>
      </c>
      <c r="AB63" s="209">
        <f>ROUND(N(data!BL82), 0)</f>
        <v>0</v>
      </c>
      <c r="AC63" s="209">
        <f>ROUND(N(data!BL83), 0)</f>
        <v>0</v>
      </c>
      <c r="AD63" s="209">
        <f>ROUND(N(data!BL84), 0)</f>
        <v>0</v>
      </c>
      <c r="AE63" s="209">
        <f>ROUND(N(data!BL89), 0)</f>
        <v>0</v>
      </c>
      <c r="AF63" s="209">
        <f>ROUND(N(data!BL87), 0)</f>
        <v>0</v>
      </c>
      <c r="AG63" s="209">
        <f>ROUND(N(data!BL90), 0)</f>
        <v>0</v>
      </c>
      <c r="AH63" s="209">
        <f>ROUND(N(data!BL91), 0)</f>
        <v>0</v>
      </c>
      <c r="AI63" s="209">
        <f>ROUND(N(data!BL92), 0)</f>
        <v>0</v>
      </c>
      <c r="AJ63" s="209">
        <f>ROUND(N(data!BL93), 0)</f>
        <v>0</v>
      </c>
      <c r="AK63" s="32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042</v>
      </c>
      <c r="B64" s="211" t="str">
        <f>RIGHT(data!$C$96,4)</f>
        <v>2023</v>
      </c>
      <c r="C64" s="12" t="str">
        <f>data!BM$55</f>
        <v>8590</v>
      </c>
      <c r="D64" s="12" t="s">
        <v>1155</v>
      </c>
      <c r="E64" s="209">
        <f>ROUND(N(data!BM59), 0)</f>
        <v>0</v>
      </c>
      <c r="F64" s="320">
        <f>ROUND(N(data!BM60), 2)</f>
        <v>0</v>
      </c>
      <c r="G64" s="209">
        <f>ROUND(N(data!BM61), 0)</f>
        <v>0</v>
      </c>
      <c r="H64" s="209">
        <f>ROUND(N(data!BM62), 0)</f>
        <v>0</v>
      </c>
      <c r="I64" s="209">
        <f>ROUND(N(data!BM63), 0)</f>
        <v>0</v>
      </c>
      <c r="J64" s="209">
        <f>ROUND(N(data!BM64), 0)</f>
        <v>0</v>
      </c>
      <c r="K64" s="209">
        <f>ROUND(N(data!BM65), 0)</f>
        <v>0</v>
      </c>
      <c r="L64" s="209">
        <f>ROUND(N(data!BM66), 0)</f>
        <v>0</v>
      </c>
      <c r="M64" s="209">
        <f>ROUND(N(data!BM67), 0)</f>
        <v>0</v>
      </c>
      <c r="N64" s="209">
        <f>ROUND(N(data!BM68), 0)</f>
        <v>0</v>
      </c>
      <c r="O64" s="209">
        <f>ROUND(N(data!BM69), 0)</f>
        <v>0</v>
      </c>
      <c r="P64" s="209">
        <f>ROUND(N(data!BM70), 0)</f>
        <v>0</v>
      </c>
      <c r="Q64" s="209">
        <f>ROUND(N(data!BM71), 0)</f>
        <v>0</v>
      </c>
      <c r="R64" s="209">
        <f>ROUND(N(data!BM72), 0)</f>
        <v>0</v>
      </c>
      <c r="S64" s="209">
        <f>ROUND(N(data!BM73), 0)</f>
        <v>0</v>
      </c>
      <c r="T64" s="209">
        <f>ROUND(N(data!BM74), 0)</f>
        <v>0</v>
      </c>
      <c r="U64" s="209">
        <f>ROUND(N(data!BM75), 0)</f>
        <v>0</v>
      </c>
      <c r="V64" s="209">
        <f>ROUND(N(data!BM76), 0)</f>
        <v>0</v>
      </c>
      <c r="W64" s="209">
        <f>ROUND(N(data!BM77), 0)</f>
        <v>0</v>
      </c>
      <c r="X64" s="209">
        <f>ROUND(N(data!BM78), 0)</f>
        <v>0</v>
      </c>
      <c r="Y64" s="209">
        <f>ROUND(N(data!BM79), 0)</f>
        <v>0</v>
      </c>
      <c r="Z64" s="209">
        <f>ROUND(N(data!BM80), 0)</f>
        <v>0</v>
      </c>
      <c r="AA64" s="209">
        <f>ROUND(N(data!BM81), 0)</f>
        <v>0</v>
      </c>
      <c r="AB64" s="209">
        <f>ROUND(N(data!BM82), 0)</f>
        <v>0</v>
      </c>
      <c r="AC64" s="209">
        <f>ROUND(N(data!BM83), 0)</f>
        <v>0</v>
      </c>
      <c r="AD64" s="209">
        <f>ROUND(N(data!BM84), 0)</f>
        <v>0</v>
      </c>
      <c r="AE64" s="209">
        <f>ROUND(N(data!BM89), 0)</f>
        <v>0</v>
      </c>
      <c r="AF64" s="209">
        <f>ROUND(N(data!BM87), 0)</f>
        <v>0</v>
      </c>
      <c r="AG64" s="209">
        <f>ROUND(N(data!BM90), 0)</f>
        <v>0</v>
      </c>
      <c r="AH64" s="209">
        <f>ROUND(N(data!BM91), 0)</f>
        <v>0</v>
      </c>
      <c r="AI64" s="209">
        <f>ROUND(N(data!BM92), 0)</f>
        <v>0</v>
      </c>
      <c r="AJ64" s="209">
        <f>ROUND(N(data!BM93), 0)</f>
        <v>0</v>
      </c>
      <c r="AK64" s="32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042</v>
      </c>
      <c r="B65" s="211" t="str">
        <f>RIGHT(data!$C$96,4)</f>
        <v>2023</v>
      </c>
      <c r="C65" s="12" t="str">
        <f>data!BN$55</f>
        <v>8610</v>
      </c>
      <c r="D65" s="12" t="s">
        <v>1155</v>
      </c>
      <c r="E65" s="209">
        <f>ROUND(N(data!BN59), 0)</f>
        <v>0</v>
      </c>
      <c r="F65" s="320">
        <f>ROUND(N(data!BN60), 2)</f>
        <v>27.85</v>
      </c>
      <c r="G65" s="209">
        <f>ROUND(N(data!BN61), 0)</f>
        <v>2878010</v>
      </c>
      <c r="H65" s="209">
        <f>ROUND(N(data!BN62), 0)</f>
        <v>893293</v>
      </c>
      <c r="I65" s="209">
        <f>ROUND(N(data!BN63), 0)</f>
        <v>0</v>
      </c>
      <c r="J65" s="209">
        <f>ROUND(N(data!BN64), 0)</f>
        <v>0</v>
      </c>
      <c r="K65" s="209">
        <f>ROUND(N(data!BN65), 0)</f>
        <v>0</v>
      </c>
      <c r="L65" s="209">
        <f>ROUND(N(data!BN66), 0)</f>
        <v>0</v>
      </c>
      <c r="M65" s="209">
        <f>ROUND(N(data!BN67), 0)</f>
        <v>164819</v>
      </c>
      <c r="N65" s="209">
        <f>ROUND(N(data!BN68), 0)</f>
        <v>0</v>
      </c>
      <c r="O65" s="209">
        <f>ROUND(N(data!BN69), 0)</f>
        <v>0</v>
      </c>
      <c r="P65" s="209">
        <f>ROUND(N(data!BN70), 0)</f>
        <v>0</v>
      </c>
      <c r="Q65" s="209">
        <f>ROUND(N(data!BN71), 0)</f>
        <v>0</v>
      </c>
      <c r="R65" s="209">
        <f>ROUND(N(data!BN72), 0)</f>
        <v>0</v>
      </c>
      <c r="S65" s="209">
        <f>ROUND(N(data!BN73), 0)</f>
        <v>0</v>
      </c>
      <c r="T65" s="209">
        <f>ROUND(N(data!BN74), 0)</f>
        <v>0</v>
      </c>
      <c r="U65" s="209">
        <f>ROUND(N(data!BN75), 0)</f>
        <v>0</v>
      </c>
      <c r="V65" s="209">
        <f>ROUND(N(data!BN76), 0)</f>
        <v>0</v>
      </c>
      <c r="W65" s="209">
        <f>ROUND(N(data!BN77), 0)</f>
        <v>0</v>
      </c>
      <c r="X65" s="209">
        <f>ROUND(N(data!BN78), 0)</f>
        <v>0</v>
      </c>
      <c r="Y65" s="209">
        <f>ROUND(N(data!BN79), 0)</f>
        <v>0</v>
      </c>
      <c r="Z65" s="209">
        <f>ROUND(N(data!BN80), 0)</f>
        <v>0</v>
      </c>
      <c r="AA65" s="209">
        <f>ROUND(N(data!BN81), 0)</f>
        <v>0</v>
      </c>
      <c r="AB65" s="209">
        <f>ROUND(N(data!BN82), 0)</f>
        <v>0</v>
      </c>
      <c r="AC65" s="209">
        <f>ROUND(N(data!BN83), 0)</f>
        <v>0</v>
      </c>
      <c r="AD65" s="209">
        <f>ROUND(N(data!BN84), 0)</f>
        <v>0</v>
      </c>
      <c r="AE65" s="209">
        <f>ROUND(N(data!BN89), 0)</f>
        <v>0</v>
      </c>
      <c r="AF65" s="209">
        <f>ROUND(N(data!BN87), 0)</f>
        <v>0</v>
      </c>
      <c r="AG65" s="209">
        <f>ROUND(N(data!BN90), 0)</f>
        <v>11951</v>
      </c>
      <c r="AH65" s="209">
        <f>ROUND(N(data!BN91), 0)</f>
        <v>0</v>
      </c>
      <c r="AI65" s="209">
        <f>ROUND(N(data!BN92), 0)</f>
        <v>0</v>
      </c>
      <c r="AJ65" s="209">
        <f>ROUND(N(data!BN93), 0)</f>
        <v>0</v>
      </c>
      <c r="AK65" s="32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042</v>
      </c>
      <c r="B66" s="211" t="str">
        <f>RIGHT(data!$C$96,4)</f>
        <v>2023</v>
      </c>
      <c r="C66" s="12" t="str">
        <f>data!BO$55</f>
        <v>8620</v>
      </c>
      <c r="D66" s="12" t="s">
        <v>1155</v>
      </c>
      <c r="E66" s="209">
        <f>ROUND(N(data!BO59), 0)</f>
        <v>0</v>
      </c>
      <c r="F66" s="320">
        <f>ROUND(N(data!BO60), 2)</f>
        <v>0</v>
      </c>
      <c r="G66" s="209">
        <f>ROUND(N(data!BO61), 0)</f>
        <v>0</v>
      </c>
      <c r="H66" s="209">
        <f>ROUND(N(data!BO62), 0)</f>
        <v>0</v>
      </c>
      <c r="I66" s="209">
        <f>ROUND(N(data!BO63), 0)</f>
        <v>0</v>
      </c>
      <c r="J66" s="209">
        <f>ROUND(N(data!BO64), 0)</f>
        <v>0</v>
      </c>
      <c r="K66" s="209">
        <f>ROUND(N(data!BO65), 0)</f>
        <v>0</v>
      </c>
      <c r="L66" s="209">
        <f>ROUND(N(data!BO66), 0)</f>
        <v>0</v>
      </c>
      <c r="M66" s="209">
        <f>ROUND(N(data!BO67), 0)</f>
        <v>0</v>
      </c>
      <c r="N66" s="209">
        <f>ROUND(N(data!BO68), 0)</f>
        <v>0</v>
      </c>
      <c r="O66" s="209">
        <f>ROUND(N(data!BO69), 0)</f>
        <v>0</v>
      </c>
      <c r="P66" s="209">
        <f>ROUND(N(data!BO70), 0)</f>
        <v>0</v>
      </c>
      <c r="Q66" s="209">
        <f>ROUND(N(data!BO71), 0)</f>
        <v>0</v>
      </c>
      <c r="R66" s="209">
        <f>ROUND(N(data!BO72), 0)</f>
        <v>0</v>
      </c>
      <c r="S66" s="209">
        <f>ROUND(N(data!BO73), 0)</f>
        <v>0</v>
      </c>
      <c r="T66" s="209">
        <f>ROUND(N(data!BO74), 0)</f>
        <v>0</v>
      </c>
      <c r="U66" s="209">
        <f>ROUND(N(data!BO75), 0)</f>
        <v>0</v>
      </c>
      <c r="V66" s="209">
        <f>ROUND(N(data!BO76), 0)</f>
        <v>0</v>
      </c>
      <c r="W66" s="209">
        <f>ROUND(N(data!BO77), 0)</f>
        <v>0</v>
      </c>
      <c r="X66" s="209">
        <f>ROUND(N(data!BO78), 0)</f>
        <v>0</v>
      </c>
      <c r="Y66" s="209">
        <f>ROUND(N(data!BO79), 0)</f>
        <v>0</v>
      </c>
      <c r="Z66" s="209">
        <f>ROUND(N(data!BO80), 0)</f>
        <v>0</v>
      </c>
      <c r="AA66" s="209">
        <f>ROUND(N(data!BO81), 0)</f>
        <v>0</v>
      </c>
      <c r="AB66" s="209">
        <f>ROUND(N(data!BO82), 0)</f>
        <v>0</v>
      </c>
      <c r="AC66" s="209">
        <f>ROUND(N(data!BO83), 0)</f>
        <v>0</v>
      </c>
      <c r="AD66" s="209">
        <f>ROUND(N(data!BO84), 0)</f>
        <v>0</v>
      </c>
      <c r="AE66" s="209">
        <f>ROUND(N(data!BO89), 0)</f>
        <v>0</v>
      </c>
      <c r="AF66" s="209">
        <f>ROUND(N(data!BO87), 0)</f>
        <v>0</v>
      </c>
      <c r="AG66" s="209">
        <f>ROUND(N(data!BO90), 0)</f>
        <v>0</v>
      </c>
      <c r="AH66" s="209">
        <f>ROUND(N(data!BO91), 0)</f>
        <v>0</v>
      </c>
      <c r="AI66" s="209">
        <f>ROUND(N(data!BO92), 0)</f>
        <v>0</v>
      </c>
      <c r="AJ66" s="209">
        <f>ROUND(N(data!BO93), 0)</f>
        <v>0</v>
      </c>
      <c r="AK66" s="32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042</v>
      </c>
      <c r="B67" s="211" t="str">
        <f>RIGHT(data!$C$96,4)</f>
        <v>2023</v>
      </c>
      <c r="C67" s="12" t="str">
        <f>data!BP$55</f>
        <v>8630</v>
      </c>
      <c r="D67" s="12" t="s">
        <v>1155</v>
      </c>
      <c r="E67" s="209">
        <f>ROUND(N(data!BP59), 0)</f>
        <v>0</v>
      </c>
      <c r="F67" s="320">
        <f>ROUND(N(data!BP60), 2)</f>
        <v>0</v>
      </c>
      <c r="G67" s="209">
        <f>ROUND(N(data!BP61), 0)</f>
        <v>0</v>
      </c>
      <c r="H67" s="209">
        <f>ROUND(N(data!BP62), 0)</f>
        <v>0</v>
      </c>
      <c r="I67" s="209">
        <f>ROUND(N(data!BP63), 0)</f>
        <v>0</v>
      </c>
      <c r="J67" s="209">
        <f>ROUND(N(data!BP64), 0)</f>
        <v>0</v>
      </c>
      <c r="K67" s="209">
        <f>ROUND(N(data!BP65), 0)</f>
        <v>0</v>
      </c>
      <c r="L67" s="209">
        <f>ROUND(N(data!BP66), 0)</f>
        <v>0</v>
      </c>
      <c r="M67" s="209">
        <f>ROUND(N(data!BP67), 0)</f>
        <v>0</v>
      </c>
      <c r="N67" s="209">
        <f>ROUND(N(data!BP68), 0)</f>
        <v>0</v>
      </c>
      <c r="O67" s="209">
        <f>ROUND(N(data!BP69), 0)</f>
        <v>0</v>
      </c>
      <c r="P67" s="209">
        <f>ROUND(N(data!BP70), 0)</f>
        <v>0</v>
      </c>
      <c r="Q67" s="209">
        <f>ROUND(N(data!BP71), 0)</f>
        <v>0</v>
      </c>
      <c r="R67" s="209">
        <f>ROUND(N(data!BP72), 0)</f>
        <v>0</v>
      </c>
      <c r="S67" s="209">
        <f>ROUND(N(data!BP73), 0)</f>
        <v>0</v>
      </c>
      <c r="T67" s="209">
        <f>ROUND(N(data!BP74), 0)</f>
        <v>0</v>
      </c>
      <c r="U67" s="209">
        <f>ROUND(N(data!BP75), 0)</f>
        <v>0</v>
      </c>
      <c r="V67" s="209">
        <f>ROUND(N(data!BP76), 0)</f>
        <v>0</v>
      </c>
      <c r="W67" s="209">
        <f>ROUND(N(data!BP77), 0)</f>
        <v>0</v>
      </c>
      <c r="X67" s="209">
        <f>ROUND(N(data!BP78), 0)</f>
        <v>0</v>
      </c>
      <c r="Y67" s="209">
        <f>ROUND(N(data!BP79), 0)</f>
        <v>0</v>
      </c>
      <c r="Z67" s="209">
        <f>ROUND(N(data!BP80), 0)</f>
        <v>0</v>
      </c>
      <c r="AA67" s="209">
        <f>ROUND(N(data!BP81), 0)</f>
        <v>0</v>
      </c>
      <c r="AB67" s="209">
        <f>ROUND(N(data!BP82), 0)</f>
        <v>0</v>
      </c>
      <c r="AC67" s="209">
        <f>ROUND(N(data!BP83), 0)</f>
        <v>0</v>
      </c>
      <c r="AD67" s="209">
        <f>ROUND(N(data!BP84), 0)</f>
        <v>0</v>
      </c>
      <c r="AE67" s="209">
        <f>ROUND(N(data!BP89), 0)</f>
        <v>0</v>
      </c>
      <c r="AF67" s="209">
        <f>ROUND(N(data!BP87), 0)</f>
        <v>0</v>
      </c>
      <c r="AG67" s="209">
        <f>ROUND(N(data!BP90), 0)</f>
        <v>0</v>
      </c>
      <c r="AH67" s="209">
        <f>ROUND(N(data!BP91), 0)</f>
        <v>0</v>
      </c>
      <c r="AI67" s="209">
        <f>ROUND(N(data!BP92), 0)</f>
        <v>0</v>
      </c>
      <c r="AJ67" s="209">
        <f>ROUND(N(data!BP93), 0)</f>
        <v>0</v>
      </c>
      <c r="AK67" s="32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042</v>
      </c>
      <c r="B68" s="211" t="str">
        <f>RIGHT(data!$C$96,4)</f>
        <v>2023</v>
      </c>
      <c r="C68" s="12" t="str">
        <f>data!BQ$55</f>
        <v>8640</v>
      </c>
      <c r="D68" s="12" t="s">
        <v>1155</v>
      </c>
      <c r="E68" s="209">
        <f>ROUND(N(data!BQ59), 0)</f>
        <v>0</v>
      </c>
      <c r="F68" s="320">
        <f>ROUND(N(data!BQ60), 2)</f>
        <v>0</v>
      </c>
      <c r="G68" s="209">
        <f>ROUND(N(data!BQ61), 0)</f>
        <v>0</v>
      </c>
      <c r="H68" s="209">
        <f>ROUND(N(data!BQ62), 0)</f>
        <v>0</v>
      </c>
      <c r="I68" s="209">
        <f>ROUND(N(data!BQ63), 0)</f>
        <v>0</v>
      </c>
      <c r="J68" s="209">
        <f>ROUND(N(data!BQ64), 0)</f>
        <v>0</v>
      </c>
      <c r="K68" s="209">
        <f>ROUND(N(data!BQ65), 0)</f>
        <v>0</v>
      </c>
      <c r="L68" s="209">
        <f>ROUND(N(data!BQ66), 0)</f>
        <v>0</v>
      </c>
      <c r="M68" s="209">
        <f>ROUND(N(data!BQ67), 0)</f>
        <v>0</v>
      </c>
      <c r="N68" s="209">
        <f>ROUND(N(data!BQ68), 0)</f>
        <v>0</v>
      </c>
      <c r="O68" s="209">
        <f>ROUND(N(data!BQ69), 0)</f>
        <v>0</v>
      </c>
      <c r="P68" s="209">
        <f>ROUND(N(data!BQ70), 0)</f>
        <v>0</v>
      </c>
      <c r="Q68" s="209">
        <f>ROUND(N(data!BQ71), 0)</f>
        <v>0</v>
      </c>
      <c r="R68" s="209">
        <f>ROUND(N(data!BQ72), 0)</f>
        <v>0</v>
      </c>
      <c r="S68" s="209">
        <f>ROUND(N(data!BQ73), 0)</f>
        <v>0</v>
      </c>
      <c r="T68" s="209">
        <f>ROUND(N(data!BQ74), 0)</f>
        <v>0</v>
      </c>
      <c r="U68" s="209">
        <f>ROUND(N(data!BQ75), 0)</f>
        <v>0</v>
      </c>
      <c r="V68" s="209">
        <f>ROUND(N(data!BQ76), 0)</f>
        <v>0</v>
      </c>
      <c r="W68" s="209">
        <f>ROUND(N(data!BQ77), 0)</f>
        <v>0</v>
      </c>
      <c r="X68" s="209">
        <f>ROUND(N(data!BQ78), 0)</f>
        <v>0</v>
      </c>
      <c r="Y68" s="209">
        <f>ROUND(N(data!BQ79), 0)</f>
        <v>0</v>
      </c>
      <c r="Z68" s="209">
        <f>ROUND(N(data!BQ80), 0)</f>
        <v>0</v>
      </c>
      <c r="AA68" s="209">
        <f>ROUND(N(data!BQ81), 0)</f>
        <v>0</v>
      </c>
      <c r="AB68" s="209">
        <f>ROUND(N(data!BQ82), 0)</f>
        <v>0</v>
      </c>
      <c r="AC68" s="209">
        <f>ROUND(N(data!BQ83), 0)</f>
        <v>0</v>
      </c>
      <c r="AD68" s="209">
        <f>ROUND(N(data!BQ84), 0)</f>
        <v>0</v>
      </c>
      <c r="AE68" s="209">
        <f>ROUND(N(data!BQ89), 0)</f>
        <v>0</v>
      </c>
      <c r="AF68" s="209">
        <f>ROUND(N(data!BQ87), 0)</f>
        <v>0</v>
      </c>
      <c r="AG68" s="209">
        <f>ROUND(N(data!BQ90), 0)</f>
        <v>0</v>
      </c>
      <c r="AH68" s="209">
        <f>ROUND(N(data!BQ91), 0)</f>
        <v>0</v>
      </c>
      <c r="AI68" s="209">
        <f>ROUND(N(data!BQ92), 0)</f>
        <v>0</v>
      </c>
      <c r="AJ68" s="209">
        <f>ROUND(N(data!BQ93), 0)</f>
        <v>0</v>
      </c>
      <c r="AK68" s="32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042</v>
      </c>
      <c r="B69" s="211" t="str">
        <f>RIGHT(data!$C$96,4)</f>
        <v>2023</v>
      </c>
      <c r="C69" s="12" t="str">
        <f>data!BR$55</f>
        <v>8650</v>
      </c>
      <c r="D69" s="12" t="s">
        <v>1155</v>
      </c>
      <c r="E69" s="209">
        <f>ROUND(N(data!BR59), 0)</f>
        <v>0</v>
      </c>
      <c r="F69" s="320">
        <f>ROUND(N(data!BR60), 2)</f>
        <v>2.31</v>
      </c>
      <c r="G69" s="209">
        <f>ROUND(N(data!BR61), 0)</f>
        <v>185535</v>
      </c>
      <c r="H69" s="209">
        <f>ROUND(N(data!BR62), 0)</f>
        <v>57587</v>
      </c>
      <c r="I69" s="209">
        <f>ROUND(N(data!BR63), 0)</f>
        <v>0</v>
      </c>
      <c r="J69" s="209">
        <f>ROUND(N(data!BR64), 0)</f>
        <v>0</v>
      </c>
      <c r="K69" s="209">
        <f>ROUND(N(data!BR65), 0)</f>
        <v>0</v>
      </c>
      <c r="L69" s="209">
        <f>ROUND(N(data!BR66), 0)</f>
        <v>0</v>
      </c>
      <c r="M69" s="209">
        <f>ROUND(N(data!BR67), 0)</f>
        <v>5172</v>
      </c>
      <c r="N69" s="209">
        <f>ROUND(N(data!BR68), 0)</f>
        <v>0</v>
      </c>
      <c r="O69" s="209">
        <f>ROUND(N(data!BR69), 0)</f>
        <v>0</v>
      </c>
      <c r="P69" s="209">
        <f>ROUND(N(data!BR70), 0)</f>
        <v>0</v>
      </c>
      <c r="Q69" s="209">
        <f>ROUND(N(data!BR71), 0)</f>
        <v>0</v>
      </c>
      <c r="R69" s="209">
        <f>ROUND(N(data!BR72), 0)</f>
        <v>0</v>
      </c>
      <c r="S69" s="209">
        <f>ROUND(N(data!BR73), 0)</f>
        <v>0</v>
      </c>
      <c r="T69" s="209">
        <f>ROUND(N(data!BR74), 0)</f>
        <v>0</v>
      </c>
      <c r="U69" s="209">
        <f>ROUND(N(data!BR75), 0)</f>
        <v>0</v>
      </c>
      <c r="V69" s="209">
        <f>ROUND(N(data!BR76), 0)</f>
        <v>0</v>
      </c>
      <c r="W69" s="209">
        <f>ROUND(N(data!BR77), 0)</f>
        <v>0</v>
      </c>
      <c r="X69" s="209">
        <f>ROUND(N(data!BR78), 0)</f>
        <v>0</v>
      </c>
      <c r="Y69" s="209">
        <f>ROUND(N(data!BR79), 0)</f>
        <v>0</v>
      </c>
      <c r="Z69" s="209">
        <f>ROUND(N(data!BR80), 0)</f>
        <v>0</v>
      </c>
      <c r="AA69" s="209">
        <f>ROUND(N(data!BR81), 0)</f>
        <v>0</v>
      </c>
      <c r="AB69" s="209">
        <f>ROUND(N(data!BR82), 0)</f>
        <v>0</v>
      </c>
      <c r="AC69" s="209">
        <f>ROUND(N(data!BR83), 0)</f>
        <v>0</v>
      </c>
      <c r="AD69" s="209">
        <f>ROUND(N(data!BR84), 0)</f>
        <v>0</v>
      </c>
      <c r="AE69" s="209">
        <f>ROUND(N(data!BR89), 0)</f>
        <v>0</v>
      </c>
      <c r="AF69" s="209">
        <f>ROUND(N(data!BR87), 0)</f>
        <v>0</v>
      </c>
      <c r="AG69" s="209">
        <f>ROUND(N(data!BR90), 0)</f>
        <v>375</v>
      </c>
      <c r="AH69" s="209">
        <f>ROUND(N(data!BR91), 0)</f>
        <v>0</v>
      </c>
      <c r="AI69" s="209">
        <f>ROUND(N(data!BR92), 0)</f>
        <v>0</v>
      </c>
      <c r="AJ69" s="209">
        <f>ROUND(N(data!BR93), 0)</f>
        <v>0</v>
      </c>
      <c r="AK69" s="32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042</v>
      </c>
      <c r="B70" s="211" t="str">
        <f>RIGHT(data!$C$96,4)</f>
        <v>2023</v>
      </c>
      <c r="C70" s="12" t="str">
        <f>data!BS$55</f>
        <v>8660</v>
      </c>
      <c r="D70" s="12" t="s">
        <v>1155</v>
      </c>
      <c r="E70" s="209">
        <f>ROUND(N(data!BS59), 0)</f>
        <v>0</v>
      </c>
      <c r="F70" s="320">
        <f>ROUND(N(data!BS60), 2)</f>
        <v>0</v>
      </c>
      <c r="G70" s="209">
        <f>ROUND(N(data!BS61), 0)</f>
        <v>0</v>
      </c>
      <c r="H70" s="209">
        <f>ROUND(N(data!BS62), 0)</f>
        <v>0</v>
      </c>
      <c r="I70" s="209">
        <f>ROUND(N(data!BS63), 0)</f>
        <v>0</v>
      </c>
      <c r="J70" s="209">
        <f>ROUND(N(data!BS64), 0)</f>
        <v>0</v>
      </c>
      <c r="K70" s="209">
        <f>ROUND(N(data!BS65), 0)</f>
        <v>0</v>
      </c>
      <c r="L70" s="209">
        <f>ROUND(N(data!BS66), 0)</f>
        <v>0</v>
      </c>
      <c r="M70" s="209">
        <f>ROUND(N(data!BS67), 0)</f>
        <v>0</v>
      </c>
      <c r="N70" s="209">
        <f>ROUND(N(data!BS68), 0)</f>
        <v>0</v>
      </c>
      <c r="O70" s="209">
        <f>ROUND(N(data!BS69), 0)</f>
        <v>0</v>
      </c>
      <c r="P70" s="209">
        <f>ROUND(N(data!BS70), 0)</f>
        <v>0</v>
      </c>
      <c r="Q70" s="209">
        <f>ROUND(N(data!BS71), 0)</f>
        <v>0</v>
      </c>
      <c r="R70" s="209">
        <f>ROUND(N(data!BS72), 0)</f>
        <v>0</v>
      </c>
      <c r="S70" s="209">
        <f>ROUND(N(data!BS73), 0)</f>
        <v>0</v>
      </c>
      <c r="T70" s="209">
        <f>ROUND(N(data!BS74), 0)</f>
        <v>0</v>
      </c>
      <c r="U70" s="209">
        <f>ROUND(N(data!BS75), 0)</f>
        <v>0</v>
      </c>
      <c r="V70" s="209">
        <f>ROUND(N(data!BS76), 0)</f>
        <v>0</v>
      </c>
      <c r="W70" s="209">
        <f>ROUND(N(data!BS77), 0)</f>
        <v>0</v>
      </c>
      <c r="X70" s="209">
        <f>ROUND(N(data!BS78), 0)</f>
        <v>0</v>
      </c>
      <c r="Y70" s="209">
        <f>ROUND(N(data!BS79), 0)</f>
        <v>0</v>
      </c>
      <c r="Z70" s="209">
        <f>ROUND(N(data!BS80), 0)</f>
        <v>0</v>
      </c>
      <c r="AA70" s="209">
        <f>ROUND(N(data!BS81), 0)</f>
        <v>0</v>
      </c>
      <c r="AB70" s="209">
        <f>ROUND(N(data!BS82), 0)</f>
        <v>0</v>
      </c>
      <c r="AC70" s="209">
        <f>ROUND(N(data!BS83), 0)</f>
        <v>0</v>
      </c>
      <c r="AD70" s="209">
        <f>ROUND(N(data!BS84), 0)</f>
        <v>0</v>
      </c>
      <c r="AE70" s="209">
        <f>ROUND(N(data!BS89), 0)</f>
        <v>0</v>
      </c>
      <c r="AF70" s="209">
        <f>ROUND(N(data!BS87), 0)</f>
        <v>0</v>
      </c>
      <c r="AG70" s="209">
        <f>ROUND(N(data!BS90), 0)</f>
        <v>0</v>
      </c>
      <c r="AH70" s="209">
        <f>ROUND(N(data!BS91), 0)</f>
        <v>0</v>
      </c>
      <c r="AI70" s="209">
        <f>ROUND(N(data!BS92), 0)</f>
        <v>0</v>
      </c>
      <c r="AJ70" s="209">
        <f>ROUND(N(data!BS93), 0)</f>
        <v>0</v>
      </c>
      <c r="AK70" s="32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042</v>
      </c>
      <c r="B71" s="211" t="str">
        <f>RIGHT(data!$C$96,4)</f>
        <v>2023</v>
      </c>
      <c r="C71" s="12" t="str">
        <f>data!BT$55</f>
        <v>8670</v>
      </c>
      <c r="D71" s="12" t="s">
        <v>1155</v>
      </c>
      <c r="E71" s="209">
        <f>ROUND(N(data!BT59), 0)</f>
        <v>0</v>
      </c>
      <c r="F71" s="320">
        <f>ROUND(N(data!BT60), 2)</f>
        <v>0</v>
      </c>
      <c r="G71" s="209">
        <f>ROUND(N(data!BT61), 0)</f>
        <v>0</v>
      </c>
      <c r="H71" s="209">
        <f>ROUND(N(data!BT62), 0)</f>
        <v>0</v>
      </c>
      <c r="I71" s="209">
        <f>ROUND(N(data!BT63), 0)</f>
        <v>0</v>
      </c>
      <c r="J71" s="209">
        <f>ROUND(N(data!BT64), 0)</f>
        <v>0</v>
      </c>
      <c r="K71" s="209">
        <f>ROUND(N(data!BT65), 0)</f>
        <v>0</v>
      </c>
      <c r="L71" s="209">
        <f>ROUND(N(data!BT66), 0)</f>
        <v>0</v>
      </c>
      <c r="M71" s="209">
        <f>ROUND(N(data!BT67), 0)</f>
        <v>0</v>
      </c>
      <c r="N71" s="209">
        <f>ROUND(N(data!BT68), 0)</f>
        <v>0</v>
      </c>
      <c r="O71" s="209">
        <f>ROUND(N(data!BT69), 0)</f>
        <v>0</v>
      </c>
      <c r="P71" s="209">
        <f>ROUND(N(data!BT70), 0)</f>
        <v>0</v>
      </c>
      <c r="Q71" s="209">
        <f>ROUND(N(data!BT71), 0)</f>
        <v>0</v>
      </c>
      <c r="R71" s="209">
        <f>ROUND(N(data!BT72), 0)</f>
        <v>0</v>
      </c>
      <c r="S71" s="209">
        <f>ROUND(N(data!BT73), 0)</f>
        <v>0</v>
      </c>
      <c r="T71" s="209">
        <f>ROUND(N(data!BT74), 0)</f>
        <v>0</v>
      </c>
      <c r="U71" s="209">
        <f>ROUND(N(data!BT75), 0)</f>
        <v>0</v>
      </c>
      <c r="V71" s="209">
        <f>ROUND(N(data!BT76), 0)</f>
        <v>0</v>
      </c>
      <c r="W71" s="209">
        <f>ROUND(N(data!BT77), 0)</f>
        <v>0</v>
      </c>
      <c r="X71" s="209">
        <f>ROUND(N(data!BT78), 0)</f>
        <v>0</v>
      </c>
      <c r="Y71" s="209">
        <f>ROUND(N(data!BT79), 0)</f>
        <v>0</v>
      </c>
      <c r="Z71" s="209">
        <f>ROUND(N(data!BT80), 0)</f>
        <v>0</v>
      </c>
      <c r="AA71" s="209">
        <f>ROUND(N(data!BT81), 0)</f>
        <v>0</v>
      </c>
      <c r="AB71" s="209">
        <f>ROUND(N(data!BT82), 0)</f>
        <v>0</v>
      </c>
      <c r="AC71" s="209">
        <f>ROUND(N(data!BT83), 0)</f>
        <v>0</v>
      </c>
      <c r="AD71" s="209">
        <f>ROUND(N(data!BT84), 0)</f>
        <v>0</v>
      </c>
      <c r="AE71" s="209">
        <f>ROUND(N(data!BT89), 0)</f>
        <v>0</v>
      </c>
      <c r="AF71" s="209">
        <f>ROUND(N(data!BT87), 0)</f>
        <v>0</v>
      </c>
      <c r="AG71" s="209">
        <f>ROUND(N(data!BT90), 0)</f>
        <v>0</v>
      </c>
      <c r="AH71" s="209">
        <f>ROUND(N(data!BT91), 0)</f>
        <v>0</v>
      </c>
      <c r="AI71" s="209">
        <f>ROUND(N(data!BT92), 0)</f>
        <v>0</v>
      </c>
      <c r="AJ71" s="209">
        <f>ROUND(N(data!BT93), 0)</f>
        <v>0</v>
      </c>
      <c r="AK71" s="32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042</v>
      </c>
      <c r="B72" s="211" t="str">
        <f>RIGHT(data!$C$96,4)</f>
        <v>2023</v>
      </c>
      <c r="C72" s="12" t="str">
        <f>data!BU$55</f>
        <v>8680</v>
      </c>
      <c r="D72" s="12" t="s">
        <v>1155</v>
      </c>
      <c r="E72" s="209">
        <f>ROUND(N(data!BU59), 0)</f>
        <v>0</v>
      </c>
      <c r="F72" s="320">
        <f>ROUND(N(data!BU60), 2)</f>
        <v>0</v>
      </c>
      <c r="G72" s="209">
        <f>ROUND(N(data!BU61), 0)</f>
        <v>0</v>
      </c>
      <c r="H72" s="209">
        <f>ROUND(N(data!BU62), 0)</f>
        <v>0</v>
      </c>
      <c r="I72" s="209">
        <f>ROUND(N(data!BU63), 0)</f>
        <v>0</v>
      </c>
      <c r="J72" s="209">
        <f>ROUND(N(data!BU64), 0)</f>
        <v>0</v>
      </c>
      <c r="K72" s="209">
        <f>ROUND(N(data!BU65), 0)</f>
        <v>0</v>
      </c>
      <c r="L72" s="209">
        <f>ROUND(N(data!BU66), 0)</f>
        <v>0</v>
      </c>
      <c r="M72" s="209">
        <f>ROUND(N(data!BU67), 0)</f>
        <v>0</v>
      </c>
      <c r="N72" s="209">
        <f>ROUND(N(data!BU68), 0)</f>
        <v>0</v>
      </c>
      <c r="O72" s="209">
        <f>ROUND(N(data!BU69), 0)</f>
        <v>0</v>
      </c>
      <c r="P72" s="209">
        <f>ROUND(N(data!BU70), 0)</f>
        <v>0</v>
      </c>
      <c r="Q72" s="209">
        <f>ROUND(N(data!BU71), 0)</f>
        <v>0</v>
      </c>
      <c r="R72" s="209">
        <f>ROUND(N(data!BU72), 0)</f>
        <v>0</v>
      </c>
      <c r="S72" s="209">
        <f>ROUND(N(data!BU73), 0)</f>
        <v>0</v>
      </c>
      <c r="T72" s="209">
        <f>ROUND(N(data!BU74), 0)</f>
        <v>0</v>
      </c>
      <c r="U72" s="209">
        <f>ROUND(N(data!BU75), 0)</f>
        <v>0</v>
      </c>
      <c r="V72" s="209">
        <f>ROUND(N(data!BU76), 0)</f>
        <v>0</v>
      </c>
      <c r="W72" s="209">
        <f>ROUND(N(data!BU77), 0)</f>
        <v>0</v>
      </c>
      <c r="X72" s="209">
        <f>ROUND(N(data!BU78), 0)</f>
        <v>0</v>
      </c>
      <c r="Y72" s="209">
        <f>ROUND(N(data!BU79), 0)</f>
        <v>0</v>
      </c>
      <c r="Z72" s="209">
        <f>ROUND(N(data!BU80), 0)</f>
        <v>0</v>
      </c>
      <c r="AA72" s="209">
        <f>ROUND(N(data!BU81), 0)</f>
        <v>0</v>
      </c>
      <c r="AB72" s="209">
        <f>ROUND(N(data!BU82), 0)</f>
        <v>0</v>
      </c>
      <c r="AC72" s="209">
        <f>ROUND(N(data!BU83), 0)</f>
        <v>0</v>
      </c>
      <c r="AD72" s="209">
        <f>ROUND(N(data!BU84), 0)</f>
        <v>0</v>
      </c>
      <c r="AE72" s="209">
        <f>ROUND(N(data!BU89), 0)</f>
        <v>0</v>
      </c>
      <c r="AF72" s="209">
        <f>ROUND(N(data!BU87), 0)</f>
        <v>0</v>
      </c>
      <c r="AG72" s="209">
        <f>ROUND(N(data!BU90), 0)</f>
        <v>0</v>
      </c>
      <c r="AH72" s="209">
        <f>ROUND(N(data!BU91), 0)</f>
        <v>0</v>
      </c>
      <c r="AI72" s="209">
        <f>ROUND(N(data!BU92), 0)</f>
        <v>0</v>
      </c>
      <c r="AJ72" s="209">
        <f>ROUND(N(data!BU93), 0)</f>
        <v>0</v>
      </c>
      <c r="AK72" s="32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042</v>
      </c>
      <c r="B73" s="211" t="str">
        <f>RIGHT(data!$C$96,4)</f>
        <v>2023</v>
      </c>
      <c r="C73" s="12" t="str">
        <f>data!BV$55</f>
        <v>8690</v>
      </c>
      <c r="D73" s="12" t="s">
        <v>1155</v>
      </c>
      <c r="E73" s="209">
        <f>ROUND(N(data!BV59), 0)</f>
        <v>0</v>
      </c>
      <c r="F73" s="320">
        <f>ROUND(N(data!BV60), 2)</f>
        <v>2.5499999999999998</v>
      </c>
      <c r="G73" s="209">
        <f>ROUND(N(data!BV61), 0)</f>
        <v>171161</v>
      </c>
      <c r="H73" s="209">
        <f>ROUND(N(data!BV62), 0)</f>
        <v>53126</v>
      </c>
      <c r="I73" s="209">
        <f>ROUND(N(data!BV63), 0)</f>
        <v>0</v>
      </c>
      <c r="J73" s="209">
        <f>ROUND(N(data!BV64), 0)</f>
        <v>0</v>
      </c>
      <c r="K73" s="209">
        <f>ROUND(N(data!BV65), 0)</f>
        <v>0</v>
      </c>
      <c r="L73" s="209">
        <f>ROUND(N(data!BV66), 0)</f>
        <v>0</v>
      </c>
      <c r="M73" s="209">
        <f>ROUND(N(data!BV67), 0)</f>
        <v>14632</v>
      </c>
      <c r="N73" s="209">
        <f>ROUND(N(data!BV68), 0)</f>
        <v>0</v>
      </c>
      <c r="O73" s="209">
        <f>ROUND(N(data!BV69), 0)</f>
        <v>0</v>
      </c>
      <c r="P73" s="209">
        <f>ROUND(N(data!BV70), 0)</f>
        <v>0</v>
      </c>
      <c r="Q73" s="209">
        <f>ROUND(N(data!BV71), 0)</f>
        <v>0</v>
      </c>
      <c r="R73" s="209">
        <f>ROUND(N(data!BV72), 0)</f>
        <v>0</v>
      </c>
      <c r="S73" s="209">
        <f>ROUND(N(data!BV73), 0)</f>
        <v>0</v>
      </c>
      <c r="T73" s="209">
        <f>ROUND(N(data!BV74), 0)</f>
        <v>0</v>
      </c>
      <c r="U73" s="209">
        <f>ROUND(N(data!BV75), 0)</f>
        <v>0</v>
      </c>
      <c r="V73" s="209">
        <f>ROUND(N(data!BV76), 0)</f>
        <v>0</v>
      </c>
      <c r="W73" s="209">
        <f>ROUND(N(data!BV77), 0)</f>
        <v>0</v>
      </c>
      <c r="X73" s="209">
        <f>ROUND(N(data!BV78), 0)</f>
        <v>0</v>
      </c>
      <c r="Y73" s="209">
        <f>ROUND(N(data!BV79), 0)</f>
        <v>0</v>
      </c>
      <c r="Z73" s="209">
        <f>ROUND(N(data!BV80), 0)</f>
        <v>0</v>
      </c>
      <c r="AA73" s="209">
        <f>ROUND(N(data!BV81), 0)</f>
        <v>0</v>
      </c>
      <c r="AB73" s="209">
        <f>ROUND(N(data!BV82), 0)</f>
        <v>0</v>
      </c>
      <c r="AC73" s="209">
        <f>ROUND(N(data!BV83), 0)</f>
        <v>0</v>
      </c>
      <c r="AD73" s="209">
        <f>ROUND(N(data!BV84), 0)</f>
        <v>0</v>
      </c>
      <c r="AE73" s="209">
        <f>ROUND(N(data!BV89), 0)</f>
        <v>0</v>
      </c>
      <c r="AF73" s="209">
        <f>ROUND(N(data!BV87), 0)</f>
        <v>0</v>
      </c>
      <c r="AG73" s="209">
        <f>ROUND(N(data!BV90), 0)</f>
        <v>1061</v>
      </c>
      <c r="AH73" s="209">
        <f>ROUND(N(data!BV91), 0)</f>
        <v>0</v>
      </c>
      <c r="AI73" s="209">
        <f>ROUND(N(data!BV92), 0)</f>
        <v>0</v>
      </c>
      <c r="AJ73" s="209">
        <f>ROUND(N(data!BV93), 0)</f>
        <v>0</v>
      </c>
      <c r="AK73" s="32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042</v>
      </c>
      <c r="B74" s="211" t="str">
        <f>RIGHT(data!$C$96,4)</f>
        <v>2023</v>
      </c>
      <c r="C74" s="12" t="str">
        <f>data!BW$55</f>
        <v>8700</v>
      </c>
      <c r="D74" s="12" t="s">
        <v>1155</v>
      </c>
      <c r="E74" s="209">
        <f>ROUND(N(data!BW59), 0)</f>
        <v>0</v>
      </c>
      <c r="F74" s="320">
        <f>ROUND(N(data!BW60), 2)</f>
        <v>0</v>
      </c>
      <c r="G74" s="209">
        <f>ROUND(N(data!BW61), 0)</f>
        <v>0</v>
      </c>
      <c r="H74" s="209">
        <f>ROUND(N(data!BW62), 0)</f>
        <v>0</v>
      </c>
      <c r="I74" s="209">
        <f>ROUND(N(data!BW63), 0)</f>
        <v>0</v>
      </c>
      <c r="J74" s="209">
        <f>ROUND(N(data!BW64), 0)</f>
        <v>0</v>
      </c>
      <c r="K74" s="209">
        <f>ROUND(N(data!BW65), 0)</f>
        <v>0</v>
      </c>
      <c r="L74" s="209">
        <f>ROUND(N(data!BW66), 0)</f>
        <v>0</v>
      </c>
      <c r="M74" s="209">
        <f>ROUND(N(data!BW67), 0)</f>
        <v>0</v>
      </c>
      <c r="N74" s="209">
        <f>ROUND(N(data!BW68), 0)</f>
        <v>0</v>
      </c>
      <c r="O74" s="209">
        <f>ROUND(N(data!BW69), 0)</f>
        <v>0</v>
      </c>
      <c r="P74" s="209">
        <f>ROUND(N(data!BW70), 0)</f>
        <v>0</v>
      </c>
      <c r="Q74" s="209">
        <f>ROUND(N(data!BW71), 0)</f>
        <v>0</v>
      </c>
      <c r="R74" s="209">
        <f>ROUND(N(data!BW72), 0)</f>
        <v>0</v>
      </c>
      <c r="S74" s="209">
        <f>ROUND(N(data!BW73), 0)</f>
        <v>0</v>
      </c>
      <c r="T74" s="209">
        <f>ROUND(N(data!BW74), 0)</f>
        <v>0</v>
      </c>
      <c r="U74" s="209">
        <f>ROUND(N(data!BW75), 0)</f>
        <v>0</v>
      </c>
      <c r="V74" s="209">
        <f>ROUND(N(data!BW76), 0)</f>
        <v>0</v>
      </c>
      <c r="W74" s="209">
        <f>ROUND(N(data!BW77), 0)</f>
        <v>0</v>
      </c>
      <c r="X74" s="209">
        <f>ROUND(N(data!BW78), 0)</f>
        <v>0</v>
      </c>
      <c r="Y74" s="209">
        <f>ROUND(N(data!BW79), 0)</f>
        <v>0</v>
      </c>
      <c r="Z74" s="209">
        <f>ROUND(N(data!BW80), 0)</f>
        <v>0</v>
      </c>
      <c r="AA74" s="209">
        <f>ROUND(N(data!BW81), 0)</f>
        <v>0</v>
      </c>
      <c r="AB74" s="209">
        <f>ROUND(N(data!BW82), 0)</f>
        <v>0</v>
      </c>
      <c r="AC74" s="209">
        <f>ROUND(N(data!BW83), 0)</f>
        <v>0</v>
      </c>
      <c r="AD74" s="209">
        <f>ROUND(N(data!BW84), 0)</f>
        <v>0</v>
      </c>
      <c r="AE74" s="209">
        <f>ROUND(N(data!BW89), 0)</f>
        <v>0</v>
      </c>
      <c r="AF74" s="209">
        <f>ROUND(N(data!BW87), 0)</f>
        <v>0</v>
      </c>
      <c r="AG74" s="209">
        <f>ROUND(N(data!BW90), 0)</f>
        <v>0</v>
      </c>
      <c r="AH74" s="209">
        <f>ROUND(N(data!BW91), 0)</f>
        <v>0</v>
      </c>
      <c r="AI74" s="209">
        <f>ROUND(N(data!BW92), 0)</f>
        <v>0</v>
      </c>
      <c r="AJ74" s="209">
        <f>ROUND(N(data!BW93), 0)</f>
        <v>0</v>
      </c>
      <c r="AK74" s="32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042</v>
      </c>
      <c r="B75" s="211" t="str">
        <f>RIGHT(data!$C$96,4)</f>
        <v>2023</v>
      </c>
      <c r="C75" s="12" t="str">
        <f>data!BX$55</f>
        <v>8710</v>
      </c>
      <c r="D75" s="12" t="s">
        <v>1155</v>
      </c>
      <c r="E75" s="209">
        <f>ROUND(N(data!BX59), 0)</f>
        <v>0</v>
      </c>
      <c r="F75" s="320">
        <f>ROUND(N(data!BX60), 2)</f>
        <v>0</v>
      </c>
      <c r="G75" s="209">
        <f>ROUND(N(data!BX61), 0)</f>
        <v>0</v>
      </c>
      <c r="H75" s="209">
        <f>ROUND(N(data!BX62), 0)</f>
        <v>0</v>
      </c>
      <c r="I75" s="209">
        <f>ROUND(N(data!BX63), 0)</f>
        <v>0</v>
      </c>
      <c r="J75" s="209">
        <f>ROUND(N(data!BX64), 0)</f>
        <v>0</v>
      </c>
      <c r="K75" s="209">
        <f>ROUND(N(data!BX65), 0)</f>
        <v>0</v>
      </c>
      <c r="L75" s="209">
        <f>ROUND(N(data!BX66), 0)</f>
        <v>0</v>
      </c>
      <c r="M75" s="209">
        <f>ROUND(N(data!BX67), 0)</f>
        <v>0</v>
      </c>
      <c r="N75" s="209">
        <f>ROUND(N(data!BX68), 0)</f>
        <v>0</v>
      </c>
      <c r="O75" s="209">
        <f>ROUND(N(data!BX69), 0)</f>
        <v>0</v>
      </c>
      <c r="P75" s="209">
        <f>ROUND(N(data!BX70), 0)</f>
        <v>0</v>
      </c>
      <c r="Q75" s="209">
        <f>ROUND(N(data!BX71), 0)</f>
        <v>0</v>
      </c>
      <c r="R75" s="209">
        <f>ROUND(N(data!BX72), 0)</f>
        <v>0</v>
      </c>
      <c r="S75" s="209">
        <f>ROUND(N(data!BX73), 0)</f>
        <v>0</v>
      </c>
      <c r="T75" s="209">
        <f>ROUND(N(data!BX74), 0)</f>
        <v>0</v>
      </c>
      <c r="U75" s="209">
        <f>ROUND(N(data!BX75), 0)</f>
        <v>0</v>
      </c>
      <c r="V75" s="209">
        <f>ROUND(N(data!BX76), 0)</f>
        <v>0</v>
      </c>
      <c r="W75" s="209">
        <f>ROUND(N(data!BX77), 0)</f>
        <v>0</v>
      </c>
      <c r="X75" s="209">
        <f>ROUND(N(data!BX78), 0)</f>
        <v>0</v>
      </c>
      <c r="Y75" s="209">
        <f>ROUND(N(data!BX79), 0)</f>
        <v>0</v>
      </c>
      <c r="Z75" s="209">
        <f>ROUND(N(data!BX80), 0)</f>
        <v>0</v>
      </c>
      <c r="AA75" s="209">
        <f>ROUND(N(data!BX81), 0)</f>
        <v>0</v>
      </c>
      <c r="AB75" s="209">
        <f>ROUND(N(data!BX82), 0)</f>
        <v>0</v>
      </c>
      <c r="AC75" s="209">
        <f>ROUND(N(data!BX83), 0)</f>
        <v>0</v>
      </c>
      <c r="AD75" s="209">
        <f>ROUND(N(data!BX84), 0)</f>
        <v>0</v>
      </c>
      <c r="AE75" s="209">
        <f>ROUND(N(data!BX89), 0)</f>
        <v>0</v>
      </c>
      <c r="AF75" s="209">
        <f>ROUND(N(data!BX87), 0)</f>
        <v>0</v>
      </c>
      <c r="AG75" s="209">
        <f>ROUND(N(data!BX90), 0)</f>
        <v>0</v>
      </c>
      <c r="AH75" s="209">
        <f>ROUND(N(data!BX91), 0)</f>
        <v>0</v>
      </c>
      <c r="AI75" s="209">
        <f>ROUND(N(data!BX92), 0)</f>
        <v>0</v>
      </c>
      <c r="AJ75" s="209">
        <f>ROUND(N(data!BX93), 0)</f>
        <v>0</v>
      </c>
      <c r="AK75" s="32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042</v>
      </c>
      <c r="B76" s="211" t="str">
        <f>RIGHT(data!$C$96,4)</f>
        <v>2023</v>
      </c>
      <c r="C76" s="12" t="str">
        <f>data!BY$55</f>
        <v>8720</v>
      </c>
      <c r="D76" s="12" t="s">
        <v>1155</v>
      </c>
      <c r="E76" s="209">
        <f>ROUND(N(data!BY59), 0)</f>
        <v>0</v>
      </c>
      <c r="F76" s="320">
        <f>ROUND(N(data!BY60), 2)</f>
        <v>4.9000000000000004</v>
      </c>
      <c r="G76" s="209">
        <f>ROUND(N(data!BY61), 0)</f>
        <v>708745</v>
      </c>
      <c r="H76" s="209">
        <f>ROUND(N(data!BY62), 0)</f>
        <v>219984</v>
      </c>
      <c r="I76" s="209">
        <f>ROUND(N(data!BY63), 0)</f>
        <v>0</v>
      </c>
      <c r="J76" s="209">
        <f>ROUND(N(data!BY64), 0)</f>
        <v>0</v>
      </c>
      <c r="K76" s="209">
        <f>ROUND(N(data!BY65), 0)</f>
        <v>0</v>
      </c>
      <c r="L76" s="209">
        <f>ROUND(N(data!BY66), 0)</f>
        <v>0</v>
      </c>
      <c r="M76" s="209">
        <f>ROUND(N(data!BY67), 0)</f>
        <v>17473</v>
      </c>
      <c r="N76" s="209">
        <f>ROUND(N(data!BY68), 0)</f>
        <v>0</v>
      </c>
      <c r="O76" s="209">
        <f>ROUND(N(data!BY69), 0)</f>
        <v>0</v>
      </c>
      <c r="P76" s="209">
        <f>ROUND(N(data!BY70), 0)</f>
        <v>0</v>
      </c>
      <c r="Q76" s="209">
        <f>ROUND(N(data!BY71), 0)</f>
        <v>0</v>
      </c>
      <c r="R76" s="209">
        <f>ROUND(N(data!BY72), 0)</f>
        <v>0</v>
      </c>
      <c r="S76" s="209">
        <f>ROUND(N(data!BY73), 0)</f>
        <v>0</v>
      </c>
      <c r="T76" s="209">
        <f>ROUND(N(data!BY74), 0)</f>
        <v>0</v>
      </c>
      <c r="U76" s="209">
        <f>ROUND(N(data!BY75), 0)</f>
        <v>0</v>
      </c>
      <c r="V76" s="209">
        <f>ROUND(N(data!BY76), 0)</f>
        <v>0</v>
      </c>
      <c r="W76" s="209">
        <f>ROUND(N(data!BY77), 0)</f>
        <v>0</v>
      </c>
      <c r="X76" s="209">
        <f>ROUND(N(data!BY78), 0)</f>
        <v>0</v>
      </c>
      <c r="Y76" s="209">
        <f>ROUND(N(data!BY79), 0)</f>
        <v>0</v>
      </c>
      <c r="Z76" s="209">
        <f>ROUND(N(data!BY80), 0)</f>
        <v>0</v>
      </c>
      <c r="AA76" s="209">
        <f>ROUND(N(data!BY81), 0)</f>
        <v>0</v>
      </c>
      <c r="AB76" s="209">
        <f>ROUND(N(data!BY82), 0)</f>
        <v>0</v>
      </c>
      <c r="AC76" s="209">
        <f>ROUND(N(data!BY83), 0)</f>
        <v>0</v>
      </c>
      <c r="AD76" s="209">
        <f>ROUND(N(data!BY84), 0)</f>
        <v>0</v>
      </c>
      <c r="AE76" s="209">
        <f>ROUND(N(data!BY89), 0)</f>
        <v>0</v>
      </c>
      <c r="AF76" s="209">
        <f>ROUND(N(data!BY87), 0)</f>
        <v>0</v>
      </c>
      <c r="AG76" s="209">
        <f>ROUND(N(data!BY90), 0)</f>
        <v>1267</v>
      </c>
      <c r="AH76" s="209">
        <f>ROUND(N(data!BY91), 0)</f>
        <v>0</v>
      </c>
      <c r="AI76" s="209">
        <f>ROUND(N(data!BY92), 0)</f>
        <v>0</v>
      </c>
      <c r="AJ76" s="209">
        <f>ROUND(N(data!BY93), 0)</f>
        <v>0</v>
      </c>
      <c r="AK76" s="32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042</v>
      </c>
      <c r="B77" s="211" t="str">
        <f>RIGHT(data!$C$96,4)</f>
        <v>2023</v>
      </c>
      <c r="C77" s="12" t="str">
        <f>data!BZ$55</f>
        <v>8730</v>
      </c>
      <c r="D77" s="12" t="s">
        <v>1155</v>
      </c>
      <c r="E77" s="209">
        <f>ROUND(N(data!BZ59), 0)</f>
        <v>0</v>
      </c>
      <c r="F77" s="320">
        <f>ROUND(N(data!BZ60), 2)</f>
        <v>0</v>
      </c>
      <c r="G77" s="209">
        <f>ROUND(N(data!BZ61), 0)</f>
        <v>0</v>
      </c>
      <c r="H77" s="209">
        <f>ROUND(N(data!BZ62), 0)</f>
        <v>0</v>
      </c>
      <c r="I77" s="209">
        <f>ROUND(N(data!BZ63), 0)</f>
        <v>0</v>
      </c>
      <c r="J77" s="209">
        <f>ROUND(N(data!BZ64), 0)</f>
        <v>0</v>
      </c>
      <c r="K77" s="209">
        <f>ROUND(N(data!BZ65), 0)</f>
        <v>0</v>
      </c>
      <c r="L77" s="209">
        <f>ROUND(N(data!BZ66), 0)</f>
        <v>0</v>
      </c>
      <c r="M77" s="209">
        <f>ROUND(N(data!BZ67), 0)</f>
        <v>0</v>
      </c>
      <c r="N77" s="209">
        <f>ROUND(N(data!BZ68), 0)</f>
        <v>0</v>
      </c>
      <c r="O77" s="209">
        <f>ROUND(N(data!BZ69), 0)</f>
        <v>0</v>
      </c>
      <c r="P77" s="209">
        <f>ROUND(N(data!BZ70), 0)</f>
        <v>0</v>
      </c>
      <c r="Q77" s="209">
        <f>ROUND(N(data!BZ71), 0)</f>
        <v>0</v>
      </c>
      <c r="R77" s="209">
        <f>ROUND(N(data!BZ72), 0)</f>
        <v>0</v>
      </c>
      <c r="S77" s="209">
        <f>ROUND(N(data!BZ73), 0)</f>
        <v>0</v>
      </c>
      <c r="T77" s="209">
        <f>ROUND(N(data!BZ74), 0)</f>
        <v>0</v>
      </c>
      <c r="U77" s="209">
        <f>ROUND(N(data!BZ75), 0)</f>
        <v>0</v>
      </c>
      <c r="V77" s="209">
        <f>ROUND(N(data!BZ76), 0)</f>
        <v>0</v>
      </c>
      <c r="W77" s="209">
        <f>ROUND(N(data!BZ77), 0)</f>
        <v>0</v>
      </c>
      <c r="X77" s="209">
        <f>ROUND(N(data!BZ78), 0)</f>
        <v>0</v>
      </c>
      <c r="Y77" s="209">
        <f>ROUND(N(data!BZ79), 0)</f>
        <v>0</v>
      </c>
      <c r="Z77" s="209">
        <f>ROUND(N(data!BZ80), 0)</f>
        <v>0</v>
      </c>
      <c r="AA77" s="209">
        <f>ROUND(N(data!BZ81), 0)</f>
        <v>0</v>
      </c>
      <c r="AB77" s="209">
        <f>ROUND(N(data!BZ82), 0)</f>
        <v>0</v>
      </c>
      <c r="AC77" s="209">
        <f>ROUND(N(data!BZ83), 0)</f>
        <v>0</v>
      </c>
      <c r="AD77" s="209">
        <f>ROUND(N(data!BZ84), 0)</f>
        <v>0</v>
      </c>
      <c r="AE77" s="209">
        <f>ROUND(N(data!BZ89), 0)</f>
        <v>0</v>
      </c>
      <c r="AF77" s="209">
        <f>ROUND(N(data!BZ87), 0)</f>
        <v>0</v>
      </c>
      <c r="AG77" s="209">
        <f>ROUND(N(data!BZ90), 0)</f>
        <v>0</v>
      </c>
      <c r="AH77" s="209">
        <f>ROUND(N(data!BZ91), 0)</f>
        <v>0</v>
      </c>
      <c r="AI77" s="209">
        <f>ROUND(N(data!BZ92), 0)</f>
        <v>0</v>
      </c>
      <c r="AJ77" s="209">
        <f>ROUND(N(data!BZ93), 0)</f>
        <v>0</v>
      </c>
      <c r="AK77" s="32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042</v>
      </c>
      <c r="B78" s="211" t="str">
        <f>RIGHT(data!$C$96,4)</f>
        <v>2023</v>
      </c>
      <c r="C78" s="12" t="str">
        <f>data!CA$55</f>
        <v>8740</v>
      </c>
      <c r="D78" s="12" t="s">
        <v>1155</v>
      </c>
      <c r="E78" s="209">
        <f>ROUND(N(data!CA59), 0)</f>
        <v>0</v>
      </c>
      <c r="F78" s="320">
        <f>ROUND(N(data!CA60), 2)</f>
        <v>0</v>
      </c>
      <c r="G78" s="209">
        <f>ROUND(N(data!CA61), 0)</f>
        <v>0</v>
      </c>
      <c r="H78" s="209">
        <f>ROUND(N(data!CA62), 0)</f>
        <v>0</v>
      </c>
      <c r="I78" s="209">
        <f>ROUND(N(data!CA63), 0)</f>
        <v>0</v>
      </c>
      <c r="J78" s="209">
        <f>ROUND(N(data!CA64), 0)</f>
        <v>0</v>
      </c>
      <c r="K78" s="209">
        <f>ROUND(N(data!CA65), 0)</f>
        <v>0</v>
      </c>
      <c r="L78" s="209">
        <f>ROUND(N(data!CA66), 0)</f>
        <v>0</v>
      </c>
      <c r="M78" s="209">
        <f>ROUND(N(data!CA67), 0)</f>
        <v>0</v>
      </c>
      <c r="N78" s="209">
        <f>ROUND(N(data!CA68), 0)</f>
        <v>0</v>
      </c>
      <c r="O78" s="209">
        <f>ROUND(N(data!CA69), 0)</f>
        <v>0</v>
      </c>
      <c r="P78" s="209">
        <f>ROUND(N(data!CA70), 0)</f>
        <v>0</v>
      </c>
      <c r="Q78" s="209">
        <f>ROUND(N(data!CA71), 0)</f>
        <v>0</v>
      </c>
      <c r="R78" s="209">
        <f>ROUND(N(data!CA72), 0)</f>
        <v>0</v>
      </c>
      <c r="S78" s="209">
        <f>ROUND(N(data!CA73), 0)</f>
        <v>0</v>
      </c>
      <c r="T78" s="209">
        <f>ROUND(N(data!CA74), 0)</f>
        <v>0</v>
      </c>
      <c r="U78" s="209">
        <f>ROUND(N(data!CA75), 0)</f>
        <v>0</v>
      </c>
      <c r="V78" s="209">
        <f>ROUND(N(data!CA76), 0)</f>
        <v>0</v>
      </c>
      <c r="W78" s="209">
        <f>ROUND(N(data!CA77), 0)</f>
        <v>0</v>
      </c>
      <c r="X78" s="209">
        <f>ROUND(N(data!CA78), 0)</f>
        <v>0</v>
      </c>
      <c r="Y78" s="209">
        <f>ROUND(N(data!CA79), 0)</f>
        <v>0</v>
      </c>
      <c r="Z78" s="209">
        <f>ROUND(N(data!CA80), 0)</f>
        <v>0</v>
      </c>
      <c r="AA78" s="209">
        <f>ROUND(N(data!CA81), 0)</f>
        <v>0</v>
      </c>
      <c r="AB78" s="209">
        <f>ROUND(N(data!CA82), 0)</f>
        <v>0</v>
      </c>
      <c r="AC78" s="209">
        <f>ROUND(N(data!CA83), 0)</f>
        <v>0</v>
      </c>
      <c r="AD78" s="209">
        <f>ROUND(N(data!CA84), 0)</f>
        <v>0</v>
      </c>
      <c r="AE78" s="209">
        <f>ROUND(N(data!CA89), 0)</f>
        <v>0</v>
      </c>
      <c r="AF78" s="209">
        <f>ROUND(N(data!CA87), 0)</f>
        <v>0</v>
      </c>
      <c r="AG78" s="209">
        <f>ROUND(N(data!CA90), 0)</f>
        <v>0</v>
      </c>
      <c r="AH78" s="209">
        <f>ROUND(N(data!CA91), 0)</f>
        <v>0</v>
      </c>
      <c r="AI78" s="209">
        <f>ROUND(N(data!CA92), 0)</f>
        <v>0</v>
      </c>
      <c r="AJ78" s="209">
        <f>ROUND(N(data!CA93), 0)</f>
        <v>0</v>
      </c>
      <c r="AK78" s="32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042</v>
      </c>
      <c r="B79" s="211" t="str">
        <f>RIGHT(data!$C$96,4)</f>
        <v>2023</v>
      </c>
      <c r="C79" s="12" t="str">
        <f>data!CB$55</f>
        <v>8770</v>
      </c>
      <c r="D79" s="12" t="s">
        <v>1155</v>
      </c>
      <c r="E79" s="209">
        <f>ROUND(N(data!CB59), 0)</f>
        <v>0</v>
      </c>
      <c r="F79" s="320">
        <f>ROUND(N(data!CB60), 2)</f>
        <v>0</v>
      </c>
      <c r="G79" s="209">
        <f>ROUND(N(data!CB61), 0)</f>
        <v>0</v>
      </c>
      <c r="H79" s="209">
        <f>ROUND(N(data!CB62), 0)</f>
        <v>0</v>
      </c>
      <c r="I79" s="209">
        <f>ROUND(N(data!CB63), 0)</f>
        <v>0</v>
      </c>
      <c r="J79" s="209">
        <f>ROUND(N(data!CB64), 0)</f>
        <v>0</v>
      </c>
      <c r="K79" s="209">
        <f>ROUND(N(data!CB65), 0)</f>
        <v>0</v>
      </c>
      <c r="L79" s="209">
        <f>ROUND(N(data!CB66), 0)</f>
        <v>0</v>
      </c>
      <c r="M79" s="209">
        <f>ROUND(N(data!CB67), 0)</f>
        <v>0</v>
      </c>
      <c r="N79" s="209">
        <f>ROUND(N(data!CB68), 0)</f>
        <v>0</v>
      </c>
      <c r="O79" s="209">
        <f>ROUND(N(data!CB69), 0)</f>
        <v>0</v>
      </c>
      <c r="P79" s="209">
        <f>ROUND(N(data!CB70), 0)</f>
        <v>0</v>
      </c>
      <c r="Q79" s="209">
        <f>ROUND(N(data!CB71), 0)</f>
        <v>0</v>
      </c>
      <c r="R79" s="209">
        <f>ROUND(N(data!CB72), 0)</f>
        <v>0</v>
      </c>
      <c r="S79" s="209">
        <f>ROUND(N(data!CB73), 0)</f>
        <v>0</v>
      </c>
      <c r="T79" s="209">
        <f>ROUND(N(data!CB74), 0)</f>
        <v>0</v>
      </c>
      <c r="U79" s="209">
        <f>ROUND(N(data!CB75), 0)</f>
        <v>0</v>
      </c>
      <c r="V79" s="209">
        <f>ROUND(N(data!CB76), 0)</f>
        <v>0</v>
      </c>
      <c r="W79" s="209">
        <f>ROUND(N(data!CB77), 0)</f>
        <v>0</v>
      </c>
      <c r="X79" s="209">
        <f>ROUND(N(data!CB78), 0)</f>
        <v>0</v>
      </c>
      <c r="Y79" s="209">
        <f>ROUND(N(data!CB79), 0)</f>
        <v>0</v>
      </c>
      <c r="Z79" s="209">
        <f>ROUND(N(data!CB80), 0)</f>
        <v>0</v>
      </c>
      <c r="AA79" s="209">
        <f>ROUND(N(data!CB81), 0)</f>
        <v>0</v>
      </c>
      <c r="AB79" s="209">
        <f>ROUND(N(data!CB82), 0)</f>
        <v>0</v>
      </c>
      <c r="AC79" s="209">
        <f>ROUND(N(data!CB83), 0)</f>
        <v>0</v>
      </c>
      <c r="AD79" s="209">
        <f>ROUND(N(data!CB84), 0)</f>
        <v>0</v>
      </c>
      <c r="AE79" s="209">
        <f>ROUND(N(data!CB89), 0)</f>
        <v>0</v>
      </c>
      <c r="AF79" s="209">
        <f>ROUND(N(data!CB87), 0)</f>
        <v>0</v>
      </c>
      <c r="AG79" s="209">
        <f>ROUND(N(data!CB90), 0)</f>
        <v>0</v>
      </c>
      <c r="AH79" s="209">
        <f>ROUND(N(data!CB91), 0)</f>
        <v>0</v>
      </c>
      <c r="AI79" s="209">
        <f>ROUND(N(data!CB92), 0)</f>
        <v>0</v>
      </c>
      <c r="AJ79" s="209">
        <f>ROUND(N(data!CB93), 0)</f>
        <v>0</v>
      </c>
      <c r="AK79" s="32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042</v>
      </c>
      <c r="B80" s="211" t="str">
        <f>RIGHT(data!$C$96,4)</f>
        <v>2023</v>
      </c>
      <c r="C80" s="12" t="str">
        <f>data!CC$55</f>
        <v>8790</v>
      </c>
      <c r="D80" s="12" t="s">
        <v>1155</v>
      </c>
      <c r="E80" s="209">
        <f>ROUND(N(data!CC59), 0)</f>
        <v>0</v>
      </c>
      <c r="F80" s="320">
        <f>ROUND(N(data!CC60), 2)</f>
        <v>12.14</v>
      </c>
      <c r="G80" s="209">
        <f>ROUND(N(data!CC61), 0)</f>
        <v>1020988</v>
      </c>
      <c r="H80" s="209">
        <f>ROUND(N(data!CC62), 0)</f>
        <v>316900</v>
      </c>
      <c r="I80" s="209">
        <f>ROUND(N(data!CC63), 0)</f>
        <v>0</v>
      </c>
      <c r="J80" s="209">
        <f>ROUND(N(data!CC64), 0)</f>
        <v>0</v>
      </c>
      <c r="K80" s="209">
        <f>ROUND(N(data!CC65), 0)</f>
        <v>0</v>
      </c>
      <c r="L80" s="209">
        <f>ROUND(N(data!CC66), 0)</f>
        <v>0</v>
      </c>
      <c r="M80" s="209">
        <f>ROUND(N(data!CC67), 0)</f>
        <v>90677</v>
      </c>
      <c r="N80" s="209">
        <f>ROUND(N(data!CC68), 0)</f>
        <v>0</v>
      </c>
      <c r="O80" s="209">
        <f>ROUND(N(data!CC69), 0)</f>
        <v>0</v>
      </c>
      <c r="P80" s="209">
        <f>ROUND(N(data!CC70), 0)</f>
        <v>0</v>
      </c>
      <c r="Q80" s="209">
        <f>ROUND(N(data!CC71), 0)</f>
        <v>0</v>
      </c>
      <c r="R80" s="209">
        <f>ROUND(N(data!CC72), 0)</f>
        <v>0</v>
      </c>
      <c r="S80" s="209">
        <f>ROUND(N(data!CC73), 0)</f>
        <v>0</v>
      </c>
      <c r="T80" s="209">
        <f>ROUND(N(data!CC74), 0)</f>
        <v>0</v>
      </c>
      <c r="U80" s="209">
        <f>ROUND(N(data!CC75), 0)</f>
        <v>0</v>
      </c>
      <c r="V80" s="209">
        <f>ROUND(N(data!CC76), 0)</f>
        <v>0</v>
      </c>
      <c r="W80" s="209">
        <f>ROUND(N(data!CC77), 0)</f>
        <v>0</v>
      </c>
      <c r="X80" s="209">
        <f>ROUND(N(data!CC78), 0)</f>
        <v>0</v>
      </c>
      <c r="Y80" s="209">
        <f>ROUND(N(data!CC79), 0)</f>
        <v>0</v>
      </c>
      <c r="Z80" s="209">
        <f>ROUND(N(data!CC80), 0)</f>
        <v>0</v>
      </c>
      <c r="AA80" s="209">
        <f>ROUND(N(data!CC81), 0)</f>
        <v>0</v>
      </c>
      <c r="AB80" s="209">
        <f>ROUND(N(data!CC82), 0)</f>
        <v>0</v>
      </c>
      <c r="AC80" s="209">
        <f>ROUND(N(data!CC83), 0)</f>
        <v>0</v>
      </c>
      <c r="AD80" s="209">
        <f>ROUND(N(data!CC84), 0)</f>
        <v>0</v>
      </c>
      <c r="AE80" s="209">
        <f>ROUND(N(data!CC89), 0)</f>
        <v>0</v>
      </c>
      <c r="AF80" s="209">
        <f>ROUND(N(data!CC87), 0)</f>
        <v>0</v>
      </c>
      <c r="AG80" s="209">
        <f>ROUND(N(data!CC90), 0)</f>
        <v>6575</v>
      </c>
      <c r="AH80" s="209">
        <f>ROUND(N(data!CC91), 0)</f>
        <v>0</v>
      </c>
      <c r="AI80" s="209">
        <f>ROUND(N(data!CC92), 0)</f>
        <v>0</v>
      </c>
      <c r="AJ80" s="209">
        <f>ROUND(N(data!CC93), 0)</f>
        <v>0</v>
      </c>
      <c r="AK80" s="32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3"/>
  <sheetViews>
    <sheetView workbookViewId="0">
      <selection activeCell="E46" sqref="E46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Shriners Hospitals for Children - Spokane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H-042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>911 W 5th Avenue Spokane Washington 99204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+data!C100</f>
        <v>Spokane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+data!C101</f>
        <v>Washington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C32" s="264"/>
      <c r="D32" s="264"/>
      <c r="E32" s="264"/>
      <c r="F32" s="264"/>
      <c r="G32" s="264"/>
      <c r="H32" s="264"/>
      <c r="I32" s="264"/>
      <c r="J32" s="108"/>
    </row>
    <row r="33" spans="2:10" x14ac:dyDescent="0.35">
      <c r="B33" s="124" t="s">
        <v>248</v>
      </c>
      <c r="C33" s="265"/>
      <c r="D33" s="265"/>
      <c r="E33" s="265"/>
      <c r="F33" s="265"/>
      <c r="G33" s="265"/>
      <c r="H33" s="265"/>
      <c r="I33" s="265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 t="s">
        <v>717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352">
        <v>45406</v>
      </c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C38" s="264"/>
      <c r="D38" s="264"/>
      <c r="E38" s="264"/>
      <c r="F38" s="264"/>
      <c r="G38" s="264"/>
      <c r="H38" s="264"/>
      <c r="I38" s="264"/>
      <c r="J38" s="108"/>
    </row>
    <row r="39" spans="2:10" x14ac:dyDescent="0.35">
      <c r="B39" s="124" t="s">
        <v>248</v>
      </c>
      <c r="C39" s="265"/>
      <c r="D39" s="265"/>
      <c r="E39" s="265"/>
      <c r="F39" s="265"/>
      <c r="G39" s="265"/>
      <c r="H39" s="265"/>
      <c r="I39" s="265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 t="s">
        <v>1385</v>
      </c>
      <c r="D41" s="115"/>
      <c r="E41" s="115"/>
      <c r="F41" s="116"/>
      <c r="G41" s="115"/>
      <c r="H41" s="115"/>
      <c r="I41" s="115"/>
      <c r="J41" s="117"/>
    </row>
    <row r="42" spans="2:10" ht="15" thickBot="1" x14ac:dyDescent="0.4">
      <c r="B42" s="125" t="s">
        <v>718</v>
      </c>
      <c r="C42" s="353">
        <v>45406</v>
      </c>
      <c r="D42" s="126"/>
      <c r="E42" s="126"/>
      <c r="F42" s="127"/>
      <c r="G42" s="126"/>
      <c r="H42" s="126"/>
      <c r="I42" s="126"/>
      <c r="J42" s="128"/>
    </row>
    <row r="43" spans="2:10" ht="15" thickTop="1" x14ac:dyDescent="0.35"/>
  </sheetData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10" zoomScaleNormal="100" workbookViewId="0">
      <pane xSplit="1" ySplit="5" topLeftCell="B57" activePane="bottomRight" state="frozen"/>
      <selection activeCell="A10" sqref="A10"/>
      <selection pane="topRight" activeCell="B10" sqref="B10"/>
      <selection pane="bottomLeft" activeCell="A15" sqref="A15"/>
      <selection pane="bottomRight" activeCell="J73" sqref="J7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35.9140625" style="1" bestFit="1" customWidth="1"/>
    <col min="11" max="11" width="25.33203125" style="1" customWidth="1"/>
    <col min="12" max="14" width="8.6640625" style="1" customWidth="1"/>
    <col min="15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042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725</v>
      </c>
      <c r="C13" s="242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2" t="s">
        <v>363</v>
      </c>
      <c r="C14" s="242" t="s">
        <v>363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  <c r="K14" s="1" t="s">
        <v>1382</v>
      </c>
    </row>
    <row r="15" spans="1:13" x14ac:dyDescent="0.35">
      <c r="A15" s="1" t="s">
        <v>735</v>
      </c>
      <c r="B15" s="242">
        <f>ROUND(N('Prior Year'!C85), 0)</f>
        <v>0</v>
      </c>
      <c r="C15" s="242">
        <f>data!C85</f>
        <v>0</v>
      </c>
      <c r="D15" s="242">
        <f>ROUND(N('Prior Year'!C59), 0)</f>
        <v>0</v>
      </c>
      <c r="E15" s="1">
        <f>data!C59</f>
        <v>0</v>
      </c>
      <c r="F15" s="218" t="str">
        <f t="shared" ref="F15:F59" si="0">IF(B15=0,"",IF(D15=0,"",B15/D15))</f>
        <v/>
      </c>
      <c r="G15" s="218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8" t="str">
        <f t="shared" si="0"/>
        <v/>
      </c>
      <c r="G16" s="218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737</v>
      </c>
      <c r="B17" s="242">
        <f>ROUND(N('Prior Year'!E85), 0)</f>
        <v>3286221</v>
      </c>
      <c r="C17" s="242">
        <f>data!E85</f>
        <v>2940323</v>
      </c>
      <c r="D17" s="242">
        <f>ROUND(N('Prior Year'!E59), 0)</f>
        <v>594</v>
      </c>
      <c r="E17" s="1">
        <f>data!E59</f>
        <v>1020</v>
      </c>
      <c r="F17" s="218">
        <f t="shared" si="0"/>
        <v>5532.3585858585857</v>
      </c>
      <c r="G17" s="218">
        <f t="shared" si="1"/>
        <v>2882.6696078431373</v>
      </c>
      <c r="H17" s="6">
        <f t="shared" si="2"/>
        <v>-0.47894382421059822</v>
      </c>
      <c r="I17" s="242" t="str">
        <f t="shared" si="3"/>
        <v>Please provide explanation for the fluctuation noted here</v>
      </c>
      <c r="K17" s="1" t="s">
        <v>1383</v>
      </c>
      <c r="M17" s="7"/>
    </row>
    <row r="18" spans="1:13" x14ac:dyDescent="0.35">
      <c r="A18" s="1" t="s">
        <v>738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8" t="str">
        <f t="shared" si="0"/>
        <v/>
      </c>
      <c r="G18" s="218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739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8" t="str">
        <f t="shared" si="0"/>
        <v/>
      </c>
      <c r="G19" s="218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740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8" t="str">
        <f t="shared" si="0"/>
        <v/>
      </c>
      <c r="G20" s="218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35">
      <c r="A21" s="1" t="s">
        <v>741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8" t="str">
        <f t="shared" si="0"/>
        <v/>
      </c>
      <c r="G21" s="218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742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8" t="str">
        <f t="shared" si="0"/>
        <v/>
      </c>
      <c r="G22" s="218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743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8" t="str">
        <f t="shared" si="0"/>
        <v/>
      </c>
      <c r="G23" s="218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744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8" t="str">
        <f t="shared" si="0"/>
        <v/>
      </c>
      <c r="G24" s="218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745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8" t="str">
        <f t="shared" si="0"/>
        <v/>
      </c>
      <c r="G25" s="218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8" t="str">
        <f t="shared" si="0"/>
        <v/>
      </c>
      <c r="G26" s="218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747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8" t="str">
        <f t="shared" si="0"/>
        <v/>
      </c>
      <c r="G27" s="218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35">
      <c r="A28" s="1" t="s">
        <v>748</v>
      </c>
      <c r="B28" s="242">
        <f>ROUND(N('Prior Year'!P85), 0)</f>
        <v>3402228</v>
      </c>
      <c r="C28" s="242">
        <f>data!P85</f>
        <v>3466551</v>
      </c>
      <c r="D28" s="242">
        <f>ROUND(N('Prior Year'!P59), 0)</f>
        <v>0</v>
      </c>
      <c r="E28" s="1">
        <f>data!P59</f>
        <v>0</v>
      </c>
      <c r="F28" s="218" t="str">
        <f t="shared" si="0"/>
        <v/>
      </c>
      <c r="G28" s="218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749</v>
      </c>
      <c r="B29" s="242">
        <f>ROUND(N('Prior Year'!Q85), 0)</f>
        <v>304869</v>
      </c>
      <c r="C29" s="242">
        <f>data!Q85</f>
        <v>310580</v>
      </c>
      <c r="D29" s="242">
        <f>ROUND(N('Prior Year'!Q59), 0)</f>
        <v>0</v>
      </c>
      <c r="E29" s="1">
        <f>data!Q59</f>
        <v>0</v>
      </c>
      <c r="F29" s="218" t="str">
        <f t="shared" si="0"/>
        <v/>
      </c>
      <c r="G29" s="218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750</v>
      </c>
      <c r="B30" s="242">
        <f>ROUND(N('Prior Year'!R85), 0)</f>
        <v>101647</v>
      </c>
      <c r="C30" s="242">
        <f>data!R85</f>
        <v>2793770</v>
      </c>
      <c r="D30" s="242">
        <f>ROUND(N('Prior Year'!R59), 0)</f>
        <v>0</v>
      </c>
      <c r="E30" s="1">
        <f>data!R59</f>
        <v>0</v>
      </c>
      <c r="F30" s="218" t="str">
        <f t="shared" si="0"/>
        <v/>
      </c>
      <c r="G30" s="218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751</v>
      </c>
      <c r="B31" s="242">
        <f>ROUND(N('Prior Year'!S85), 0)</f>
        <v>191372</v>
      </c>
      <c r="C31" s="242">
        <f>data!S85</f>
        <v>171965</v>
      </c>
      <c r="D31" s="242" t="s">
        <v>752</v>
      </c>
      <c r="E31" s="4" t="s">
        <v>752</v>
      </c>
      <c r="F31" s="218" t="s">
        <v>5</v>
      </c>
      <c r="G31" s="218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753</v>
      </c>
      <c r="B32" s="242">
        <f>ROUND(N('Prior Year'!T85), 0)</f>
        <v>0</v>
      </c>
      <c r="C32" s="242">
        <f>data!T85</f>
        <v>0</v>
      </c>
      <c r="D32" s="242" t="s">
        <v>752</v>
      </c>
      <c r="E32" s="4" t="s">
        <v>752</v>
      </c>
      <c r="F32" s="218" t="s">
        <v>5</v>
      </c>
      <c r="G32" s="218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754</v>
      </c>
      <c r="B33" s="242">
        <f>ROUND(N('Prior Year'!U85), 0)</f>
        <v>154632</v>
      </c>
      <c r="C33" s="242">
        <f>data!U85</f>
        <v>156532</v>
      </c>
      <c r="D33" s="242">
        <f>ROUND(N('Prior Year'!U59), 0)</f>
        <v>0</v>
      </c>
      <c r="E33" s="1">
        <f>data!U59</f>
        <v>0</v>
      </c>
      <c r="F33" s="218" t="str">
        <f t="shared" si="0"/>
        <v/>
      </c>
      <c r="G33" s="218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755</v>
      </c>
      <c r="B34" s="242">
        <f>ROUND(N('Prior Year'!V85), 0)</f>
        <v>0</v>
      </c>
      <c r="C34" s="242">
        <f>data!V85</f>
        <v>0</v>
      </c>
      <c r="D34" s="242">
        <f>ROUND(N('Prior Year'!V59), 0)</f>
        <v>0</v>
      </c>
      <c r="E34" s="1">
        <f>data!V59</f>
        <v>0</v>
      </c>
      <c r="F34" s="218" t="str">
        <f t="shared" si="0"/>
        <v/>
      </c>
      <c r="G34" s="218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35">
      <c r="A35" s="1" t="s">
        <v>756</v>
      </c>
      <c r="B35" s="242">
        <f>ROUND(N('Prior Year'!W85), 0)</f>
        <v>0</v>
      </c>
      <c r="C35" s="242">
        <f>data!W85</f>
        <v>0</v>
      </c>
      <c r="D35" s="242">
        <f>ROUND(N('Prior Year'!W59), 0)</f>
        <v>0</v>
      </c>
      <c r="E35" s="1">
        <f>data!W59</f>
        <v>0</v>
      </c>
      <c r="F35" s="218" t="str">
        <f t="shared" si="0"/>
        <v/>
      </c>
      <c r="G35" s="218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757</v>
      </c>
      <c r="B36" s="242">
        <f>ROUND(N('Prior Year'!X85), 0)</f>
        <v>0</v>
      </c>
      <c r="C36" s="242">
        <f>data!X85</f>
        <v>0</v>
      </c>
      <c r="D36" s="242">
        <f>ROUND(N('Prior Year'!X59), 0)</f>
        <v>0</v>
      </c>
      <c r="E36" s="1">
        <f>data!X59</f>
        <v>0</v>
      </c>
      <c r="F36" s="218" t="str">
        <f t="shared" si="0"/>
        <v/>
      </c>
      <c r="G36" s="218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758</v>
      </c>
      <c r="B37" s="242">
        <f>ROUND(N('Prior Year'!Y85), 0)</f>
        <v>595286</v>
      </c>
      <c r="C37" s="242">
        <f>data!Y85</f>
        <v>589072</v>
      </c>
      <c r="D37" s="242">
        <f>ROUND(N('Prior Year'!Y59), 0)</f>
        <v>0</v>
      </c>
      <c r="E37" s="1">
        <f>data!Y59</f>
        <v>0</v>
      </c>
      <c r="F37" s="218" t="str">
        <f t="shared" si="0"/>
        <v/>
      </c>
      <c r="G37" s="218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759</v>
      </c>
      <c r="B38" s="242">
        <f>ROUND(N('Prior Year'!Z85), 0)</f>
        <v>0</v>
      </c>
      <c r="C38" s="242">
        <f>data!Z85</f>
        <v>0</v>
      </c>
      <c r="D38" s="242">
        <f>ROUND(N('Prior Year'!Z59), 0)</f>
        <v>0</v>
      </c>
      <c r="E38" s="1">
        <f>data!Z59</f>
        <v>0</v>
      </c>
      <c r="F38" s="218" t="str">
        <f t="shared" si="0"/>
        <v/>
      </c>
      <c r="G38" s="218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760</v>
      </c>
      <c r="B39" s="242">
        <f>ROUND(N('Prior Year'!AA85), 0)</f>
        <v>0</v>
      </c>
      <c r="C39" s="242">
        <f>data!AA85</f>
        <v>0</v>
      </c>
      <c r="D39" s="242">
        <f>ROUND(N('Prior Year'!AA59), 0)</f>
        <v>0</v>
      </c>
      <c r="E39" s="1">
        <f>data!AA59</f>
        <v>0</v>
      </c>
      <c r="F39" s="218" t="str">
        <f t="shared" si="0"/>
        <v/>
      </c>
      <c r="G39" s="218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761</v>
      </c>
      <c r="B40" s="242">
        <f>ROUND(N('Prior Year'!AB85), 0)</f>
        <v>406551</v>
      </c>
      <c r="C40" s="242">
        <f>data!AB85</f>
        <v>386451</v>
      </c>
      <c r="D40" s="242" t="s">
        <v>752</v>
      </c>
      <c r="E40" s="4" t="s">
        <v>752</v>
      </c>
      <c r="F40" s="218" t="s">
        <v>5</v>
      </c>
      <c r="G40" s="218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762</v>
      </c>
      <c r="B41" s="242">
        <f>ROUND(N('Prior Year'!AC85), 0)</f>
        <v>583913</v>
      </c>
      <c r="C41" s="242">
        <f>data!AC85</f>
        <v>507359</v>
      </c>
      <c r="D41" s="242">
        <f>ROUND(N('Prior Year'!AC59), 0)</f>
        <v>0</v>
      </c>
      <c r="E41" s="1">
        <f>data!AC59</f>
        <v>0</v>
      </c>
      <c r="F41" s="218" t="str">
        <f t="shared" si="0"/>
        <v/>
      </c>
      <c r="G41" s="218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763</v>
      </c>
      <c r="B42" s="242">
        <f>ROUND(N('Prior Year'!AD85), 0)</f>
        <v>0</v>
      </c>
      <c r="C42" s="242">
        <f>data!AD85</f>
        <v>0</v>
      </c>
      <c r="D42" s="242">
        <f>ROUND(N('Prior Year'!AD59), 0)</f>
        <v>0</v>
      </c>
      <c r="E42" s="1">
        <f>data!AD59</f>
        <v>0</v>
      </c>
      <c r="F42" s="218" t="str">
        <f t="shared" si="0"/>
        <v/>
      </c>
      <c r="G42" s="218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764</v>
      </c>
      <c r="B43" s="242">
        <f>ROUND(N('Prior Year'!AE85), 0)</f>
        <v>1061468</v>
      </c>
      <c r="C43" s="242">
        <f>data!AE85</f>
        <v>984291</v>
      </c>
      <c r="D43" s="242">
        <f>ROUND(N('Prior Year'!AE59), 0)</f>
        <v>0</v>
      </c>
      <c r="E43" s="1">
        <f>data!AE59</f>
        <v>0</v>
      </c>
      <c r="F43" s="218" t="str">
        <f t="shared" si="0"/>
        <v/>
      </c>
      <c r="G43" s="218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765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8" t="str">
        <f t="shared" si="0"/>
        <v/>
      </c>
      <c r="G44" s="218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766</v>
      </c>
      <c r="B45" s="242">
        <f>ROUND(N('Prior Year'!AG85), 0)</f>
        <v>0</v>
      </c>
      <c r="C45" s="242">
        <f>data!AG85</f>
        <v>0</v>
      </c>
      <c r="D45" s="242">
        <f>ROUND(N('Prior Year'!AG59), 0)</f>
        <v>0</v>
      </c>
      <c r="E45" s="1">
        <f>data!AG59</f>
        <v>0</v>
      </c>
      <c r="F45" s="218" t="str">
        <f t="shared" si="0"/>
        <v/>
      </c>
      <c r="G45" s="218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767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8" t="str">
        <f t="shared" si="0"/>
        <v/>
      </c>
      <c r="G46" s="218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768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8" t="str">
        <f t="shared" si="0"/>
        <v/>
      </c>
      <c r="G47" s="218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2">
        <f>ROUND(N('Prior Year'!AJ85), 0)</f>
        <v>1482765</v>
      </c>
      <c r="C48" s="242">
        <f>data!AJ85</f>
        <v>1361993</v>
      </c>
      <c r="D48" s="242">
        <f>ROUND(N('Prior Year'!AJ59), 0)</f>
        <v>0</v>
      </c>
      <c r="E48" s="1">
        <f>data!AJ59</f>
        <v>0</v>
      </c>
      <c r="F48" s="218" t="str">
        <f t="shared" si="0"/>
        <v/>
      </c>
      <c r="G48" s="218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770</v>
      </c>
      <c r="B49" s="242">
        <f>ROUND(N('Prior Year'!AK85), 0)</f>
        <v>1199772</v>
      </c>
      <c r="C49" s="242">
        <f>data!AK85</f>
        <v>1003742</v>
      </c>
      <c r="D49" s="242">
        <f>ROUND(N('Prior Year'!AK59), 0)</f>
        <v>0</v>
      </c>
      <c r="E49" s="1">
        <f>data!AK59</f>
        <v>0</v>
      </c>
      <c r="F49" s="218" t="str">
        <f t="shared" si="0"/>
        <v/>
      </c>
      <c r="G49" s="218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771</v>
      </c>
      <c r="B50" s="242">
        <f>ROUND(N('Prior Year'!AL85), 0)</f>
        <v>0</v>
      </c>
      <c r="C50" s="242">
        <f>data!AL85</f>
        <v>0</v>
      </c>
      <c r="D50" s="242">
        <f>ROUND(N('Prior Year'!AL59), 0)</f>
        <v>0</v>
      </c>
      <c r="E50" s="1">
        <f>data!AL59</f>
        <v>0</v>
      </c>
      <c r="F50" s="218" t="str">
        <f t="shared" si="0"/>
        <v/>
      </c>
      <c r="G50" s="218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772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8" t="str">
        <f t="shared" si="0"/>
        <v/>
      </c>
      <c r="G51" s="218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773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8" t="str">
        <f t="shared" si="0"/>
        <v/>
      </c>
      <c r="G52" s="218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774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8" t="str">
        <f t="shared" si="0"/>
        <v/>
      </c>
      <c r="G53" s="218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775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8" t="str">
        <f t="shared" si="0"/>
        <v/>
      </c>
      <c r="G54" s="218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776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8" t="str">
        <f t="shared" si="0"/>
        <v/>
      </c>
      <c r="G55" s="218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777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8" t="str">
        <f t="shared" si="0"/>
        <v/>
      </c>
      <c r="G56" s="218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778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8" t="str">
        <f t="shared" si="0"/>
        <v/>
      </c>
      <c r="G57" s="218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779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8" t="str">
        <f t="shared" si="0"/>
        <v/>
      </c>
      <c r="G58" s="218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780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8" t="str">
        <f t="shared" si="0"/>
        <v/>
      </c>
      <c r="G59" s="218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781</v>
      </c>
      <c r="B60" s="242">
        <f>ROUND(N('Prior Year'!AV85), 0)</f>
        <v>0</v>
      </c>
      <c r="C60" s="242">
        <f>data!AV85</f>
        <v>0</v>
      </c>
      <c r="D60" s="242" t="s">
        <v>752</v>
      </c>
      <c r="E60" s="4" t="s">
        <v>752</v>
      </c>
      <c r="F60" s="218" t="s">
        <v>5</v>
      </c>
      <c r="G60" s="218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782</v>
      </c>
      <c r="B61" s="242">
        <f>ROUND(N('Prior Year'!AW85), 0)</f>
        <v>0</v>
      </c>
      <c r="C61" s="242">
        <f>data!AW85</f>
        <v>0</v>
      </c>
      <c r="D61" s="242" t="s">
        <v>752</v>
      </c>
      <c r="E61" s="4" t="s">
        <v>752</v>
      </c>
      <c r="F61" s="218" t="s">
        <v>5</v>
      </c>
      <c r="G61" s="218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783</v>
      </c>
      <c r="B62" s="242">
        <f>ROUND(N('Prior Year'!AX85), 0)</f>
        <v>0</v>
      </c>
      <c r="C62" s="242">
        <f>data!AX85</f>
        <v>0</v>
      </c>
      <c r="D62" s="242" t="s">
        <v>752</v>
      </c>
      <c r="E62" s="4" t="s">
        <v>752</v>
      </c>
      <c r="F62" s="218" t="s">
        <v>5</v>
      </c>
      <c r="G62" s="218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784</v>
      </c>
      <c r="B63" s="242">
        <f>ROUND(N('Prior Year'!AY85), 0)</f>
        <v>422477</v>
      </c>
      <c r="C63" s="242">
        <f>data!AY85</f>
        <v>386561</v>
      </c>
      <c r="D63" s="242">
        <f>ROUND(N('Prior Year'!AY59), 0)</f>
        <v>18139</v>
      </c>
      <c r="E63" s="1">
        <f>data!AY59</f>
        <v>21846</v>
      </c>
      <c r="F63" s="218">
        <f>IF(B63=0,"",IF(D63=0,"",B63/D63))</f>
        <v>23.291085506367494</v>
      </c>
      <c r="G63" s="218">
        <f t="shared" si="5"/>
        <v>17.694818273368121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785</v>
      </c>
      <c r="B64" s="242">
        <f>ROUND(N('Prior Year'!AZ85), 0)</f>
        <v>21313</v>
      </c>
      <c r="C64" s="242">
        <f>data!AZ85</f>
        <v>19846</v>
      </c>
      <c r="D64" s="242">
        <f>ROUND(N('Prior Year'!AZ59), 0)</f>
        <v>0</v>
      </c>
      <c r="E64" s="1">
        <f>data!AZ59</f>
        <v>0</v>
      </c>
      <c r="F64" s="218" t="str">
        <f>IF(B64=0,"",IF(D64=0,"",B64/D64))</f>
        <v/>
      </c>
      <c r="G64" s="218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786</v>
      </c>
      <c r="B65" s="242">
        <f>ROUND(N('Prior Year'!BA85), 0)</f>
        <v>23905</v>
      </c>
      <c r="C65" s="242">
        <f>data!BA85</f>
        <v>22259</v>
      </c>
      <c r="D65" s="242">
        <f>ROUND(N('Prior Year'!BA59), 0)</f>
        <v>0</v>
      </c>
      <c r="E65" s="1">
        <f>data!BA59</f>
        <v>0</v>
      </c>
      <c r="F65" s="218" t="str">
        <f>IF(B65=0,"",IF(D65=0,"",B65/D65))</f>
        <v/>
      </c>
      <c r="G65" s="218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787</v>
      </c>
      <c r="B66" s="242">
        <f>ROUND(N('Prior Year'!BB85), 0)</f>
        <v>895834</v>
      </c>
      <c r="C66" s="242">
        <f>data!BB85</f>
        <v>867213</v>
      </c>
      <c r="D66" s="242" t="s">
        <v>752</v>
      </c>
      <c r="E66" s="4" t="s">
        <v>752</v>
      </c>
      <c r="F66" s="218" t="s">
        <v>5</v>
      </c>
      <c r="G66" s="218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788</v>
      </c>
      <c r="B67" s="242">
        <f>ROUND(N('Prior Year'!BC85), 0)</f>
        <v>0</v>
      </c>
      <c r="C67" s="242">
        <f>data!BC85</f>
        <v>0</v>
      </c>
      <c r="D67" s="242" t="s">
        <v>752</v>
      </c>
      <c r="E67" s="4" t="s">
        <v>752</v>
      </c>
      <c r="F67" s="218" t="s">
        <v>5</v>
      </c>
      <c r="G67" s="218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789</v>
      </c>
      <c r="B68" s="242">
        <f>ROUND(N('Prior Year'!BD85), 0)</f>
        <v>3629</v>
      </c>
      <c r="C68" s="242">
        <f>data!BD85</f>
        <v>0</v>
      </c>
      <c r="D68" s="242" t="s">
        <v>752</v>
      </c>
      <c r="E68" s="4" t="s">
        <v>752</v>
      </c>
      <c r="F68" s="218" t="s">
        <v>5</v>
      </c>
      <c r="G68" s="218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790</v>
      </c>
      <c r="B69" s="242">
        <f>ROUND(N('Prior Year'!BE85), 0)</f>
        <v>60547</v>
      </c>
      <c r="C69" s="242">
        <f>data!BE85</f>
        <v>706670</v>
      </c>
      <c r="D69" s="242">
        <f>ROUND(N('Prior Year'!BE59), 0)</f>
        <v>84173</v>
      </c>
      <c r="E69" s="1">
        <f>data!BE59</f>
        <v>88742</v>
      </c>
      <c r="F69" s="218">
        <f>IF(B69=0,"",IF(D69=0,"",B69/D69))</f>
        <v>0.7193161702683758</v>
      </c>
      <c r="G69" s="218">
        <f t="shared" si="5"/>
        <v>7.9631966825178608</v>
      </c>
      <c r="H69" s="6">
        <f>IF(B69 = 0, "", IF(C69 = 0, "", IF(D69 = 0, "", IF(E69 = 0, "", IF(G69 / F69 - 1 &lt; -0.25, G69 / F69 - 1, IF(G69 / F69 - 1 &gt; 0.25, G69 / F69 - 1, ""))))))</f>
        <v>10.070509758659817</v>
      </c>
      <c r="I69" s="242" t="str">
        <f t="shared" si="8"/>
        <v>Please provide explanation for the fluctuation noted here</v>
      </c>
      <c r="J69" s="1" t="s">
        <v>1384</v>
      </c>
      <c r="M69" s="7"/>
    </row>
    <row r="70" spans="1:13" x14ac:dyDescent="0.35">
      <c r="A70" s="1" t="s">
        <v>791</v>
      </c>
      <c r="B70" s="242">
        <f>ROUND(N('Prior Year'!BF85), 0)</f>
        <v>595389</v>
      </c>
      <c r="C70" s="242">
        <f>data!BF85</f>
        <v>569443</v>
      </c>
      <c r="D70" s="242" t="s">
        <v>752</v>
      </c>
      <c r="E70" s="4" t="s">
        <v>752</v>
      </c>
      <c r="F70" s="218" t="s">
        <v>5</v>
      </c>
      <c r="G70" s="218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792</v>
      </c>
      <c r="B71" s="242">
        <f>ROUND(N('Prior Year'!BG85), 0)</f>
        <v>0</v>
      </c>
      <c r="C71" s="242">
        <f>data!BG85</f>
        <v>0</v>
      </c>
      <c r="D71" s="242" t="s">
        <v>752</v>
      </c>
      <c r="E71" s="4" t="s">
        <v>752</v>
      </c>
      <c r="F71" s="218" t="s">
        <v>5</v>
      </c>
      <c r="G71" s="218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793</v>
      </c>
      <c r="B72" s="242">
        <f>ROUND(N('Prior Year'!BH85), 0)</f>
        <v>0</v>
      </c>
      <c r="C72" s="242">
        <f>data!BH85</f>
        <v>0</v>
      </c>
      <c r="D72" s="242" t="s">
        <v>752</v>
      </c>
      <c r="E72" s="4" t="s">
        <v>752</v>
      </c>
      <c r="F72" s="218" t="s">
        <v>5</v>
      </c>
      <c r="G72" s="218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794</v>
      </c>
      <c r="B73" s="242">
        <f>ROUND(N('Prior Year'!BI85), 0)</f>
        <v>0</v>
      </c>
      <c r="C73" s="242">
        <f>data!BI85</f>
        <v>0</v>
      </c>
      <c r="D73" s="242" t="s">
        <v>752</v>
      </c>
      <c r="E73" s="4" t="s">
        <v>752</v>
      </c>
      <c r="F73" s="218" t="s">
        <v>5</v>
      </c>
      <c r="G73" s="218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795</v>
      </c>
      <c r="B74" s="242">
        <f>ROUND(N('Prior Year'!BJ85), 0)</f>
        <v>0</v>
      </c>
      <c r="C74" s="242">
        <f>data!BJ85</f>
        <v>0</v>
      </c>
      <c r="D74" s="242" t="s">
        <v>752</v>
      </c>
      <c r="E74" s="4" t="s">
        <v>752</v>
      </c>
      <c r="F74" s="218" t="s">
        <v>5</v>
      </c>
      <c r="G74" s="218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796</v>
      </c>
      <c r="B75" s="242">
        <f>ROUND(N('Prior Year'!BK85), 0)</f>
        <v>0</v>
      </c>
      <c r="C75" s="242">
        <f>data!BK85</f>
        <v>0</v>
      </c>
      <c r="D75" s="242" t="s">
        <v>752</v>
      </c>
      <c r="E75" s="4" t="s">
        <v>752</v>
      </c>
      <c r="F75" s="218" t="s">
        <v>5</v>
      </c>
      <c r="G75" s="218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797</v>
      </c>
      <c r="B76" s="242">
        <f>ROUND(N('Prior Year'!BL85), 0)</f>
        <v>0</v>
      </c>
      <c r="C76" s="242">
        <f>data!BL85</f>
        <v>0</v>
      </c>
      <c r="D76" s="242" t="s">
        <v>752</v>
      </c>
      <c r="E76" s="4" t="s">
        <v>752</v>
      </c>
      <c r="F76" s="218" t="s">
        <v>5</v>
      </c>
      <c r="G76" s="218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798</v>
      </c>
      <c r="B77" s="242">
        <f>ROUND(N('Prior Year'!BM85), 0)</f>
        <v>0</v>
      </c>
      <c r="C77" s="242">
        <f>data!BM85</f>
        <v>0</v>
      </c>
      <c r="D77" s="242" t="s">
        <v>752</v>
      </c>
      <c r="E77" s="4" t="s">
        <v>752</v>
      </c>
      <c r="F77" s="218" t="s">
        <v>5</v>
      </c>
      <c r="G77" s="218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799</v>
      </c>
      <c r="B78" s="242">
        <f>ROUND(N('Prior Year'!BN85), 0)</f>
        <v>182870</v>
      </c>
      <c r="C78" s="242">
        <f>data!BN85</f>
        <v>3936122</v>
      </c>
      <c r="D78" s="242" t="s">
        <v>752</v>
      </c>
      <c r="E78" s="4" t="s">
        <v>752</v>
      </c>
      <c r="F78" s="218" t="s">
        <v>5</v>
      </c>
      <c r="G78" s="218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800</v>
      </c>
      <c r="B79" s="242">
        <f>ROUND(N('Prior Year'!BO85), 0)</f>
        <v>0</v>
      </c>
      <c r="C79" s="242">
        <f>data!BO85</f>
        <v>0</v>
      </c>
      <c r="D79" s="242" t="s">
        <v>752</v>
      </c>
      <c r="E79" s="4" t="s">
        <v>752</v>
      </c>
      <c r="F79" s="218" t="s">
        <v>5</v>
      </c>
      <c r="G79" s="218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2">
        <f>ROUND(N('Prior Year'!BP85), 0)</f>
        <v>0</v>
      </c>
      <c r="C80" s="242">
        <f>data!BP85</f>
        <v>0</v>
      </c>
      <c r="D80" s="242" t="s">
        <v>752</v>
      </c>
      <c r="E80" s="4" t="s">
        <v>752</v>
      </c>
      <c r="F80" s="218" t="s">
        <v>5</v>
      </c>
      <c r="G80" s="218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802</v>
      </c>
      <c r="B81" s="242">
        <f>ROUND(N('Prior Year'!BQ85), 0)</f>
        <v>0</v>
      </c>
      <c r="C81" s="242">
        <f>data!BQ85</f>
        <v>0</v>
      </c>
      <c r="D81" s="242" t="s">
        <v>752</v>
      </c>
      <c r="E81" s="4" t="s">
        <v>752</v>
      </c>
      <c r="F81" s="218" t="s">
        <v>5</v>
      </c>
      <c r="G81" s="218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803</v>
      </c>
      <c r="B82" s="242">
        <f>ROUND(N('Prior Year'!BR85), 0)</f>
        <v>5421</v>
      </c>
      <c r="C82" s="242">
        <f>data!BR85</f>
        <v>248294</v>
      </c>
      <c r="D82" s="242" t="s">
        <v>752</v>
      </c>
      <c r="E82" s="4" t="s">
        <v>752</v>
      </c>
      <c r="F82" s="218" t="s">
        <v>5</v>
      </c>
      <c r="G82" s="218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804</v>
      </c>
      <c r="B83" s="242">
        <f>ROUND(N('Prior Year'!BS85), 0)</f>
        <v>0</v>
      </c>
      <c r="C83" s="242">
        <f>data!BS85</f>
        <v>0</v>
      </c>
      <c r="D83" s="242" t="s">
        <v>752</v>
      </c>
      <c r="E83" s="4" t="s">
        <v>752</v>
      </c>
      <c r="F83" s="218" t="s">
        <v>5</v>
      </c>
      <c r="G83" s="218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805</v>
      </c>
      <c r="B84" s="242">
        <f>ROUND(N('Prior Year'!BT85), 0)</f>
        <v>0</v>
      </c>
      <c r="C84" s="242">
        <f>data!BT85</f>
        <v>0</v>
      </c>
      <c r="D84" s="242" t="s">
        <v>752</v>
      </c>
      <c r="E84" s="4" t="s">
        <v>752</v>
      </c>
      <c r="F84" s="218" t="s">
        <v>5</v>
      </c>
      <c r="G84" s="218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806</v>
      </c>
      <c r="B85" s="242">
        <f>ROUND(N('Prior Year'!BU85), 0)</f>
        <v>0</v>
      </c>
      <c r="C85" s="242">
        <f>data!BU85</f>
        <v>0</v>
      </c>
      <c r="D85" s="242" t="s">
        <v>752</v>
      </c>
      <c r="E85" s="4" t="s">
        <v>752</v>
      </c>
      <c r="F85" s="218" t="s">
        <v>5</v>
      </c>
      <c r="G85" s="218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807</v>
      </c>
      <c r="B86" s="242">
        <f>ROUND(N('Prior Year'!BV85), 0)</f>
        <v>15714</v>
      </c>
      <c r="C86" s="242">
        <f>data!BV85</f>
        <v>238919</v>
      </c>
      <c r="D86" s="242" t="s">
        <v>752</v>
      </c>
      <c r="E86" s="4" t="s">
        <v>752</v>
      </c>
      <c r="F86" s="218" t="s">
        <v>5</v>
      </c>
      <c r="G86" s="218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808</v>
      </c>
      <c r="B87" s="242">
        <f>ROUND(N('Prior Year'!BW85), 0)</f>
        <v>0</v>
      </c>
      <c r="C87" s="242">
        <f>data!BW85</f>
        <v>0</v>
      </c>
      <c r="D87" s="242" t="s">
        <v>752</v>
      </c>
      <c r="E87" s="4" t="s">
        <v>752</v>
      </c>
      <c r="F87" s="218" t="s">
        <v>5</v>
      </c>
      <c r="G87" s="218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809</v>
      </c>
      <c r="B88" s="242">
        <f>ROUND(N('Prior Year'!BX85), 0)</f>
        <v>0</v>
      </c>
      <c r="C88" s="242">
        <f>data!BX85</f>
        <v>0</v>
      </c>
      <c r="D88" s="242" t="s">
        <v>752</v>
      </c>
      <c r="E88" s="4" t="s">
        <v>752</v>
      </c>
      <c r="F88" s="218" t="s">
        <v>5</v>
      </c>
      <c r="G88" s="218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810</v>
      </c>
      <c r="B89" s="242">
        <f>ROUND(N('Prior Year'!BY85), 0)</f>
        <v>18765</v>
      </c>
      <c r="C89" s="242">
        <f>data!BY85</f>
        <v>946202</v>
      </c>
      <c r="D89" s="242" t="s">
        <v>752</v>
      </c>
      <c r="E89" s="4" t="s">
        <v>752</v>
      </c>
      <c r="F89" s="218" t="s">
        <v>5</v>
      </c>
      <c r="G89" s="218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811</v>
      </c>
      <c r="B90" s="242">
        <f>ROUND(N('Prior Year'!BZ85), 0)</f>
        <v>0</v>
      </c>
      <c r="C90" s="242">
        <f>data!BZ85</f>
        <v>0</v>
      </c>
      <c r="D90" s="242" t="s">
        <v>752</v>
      </c>
      <c r="E90" s="4" t="s">
        <v>752</v>
      </c>
      <c r="F90" s="218" t="s">
        <v>5</v>
      </c>
      <c r="G90" s="218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812</v>
      </c>
      <c r="B91" s="242">
        <f>ROUND(N('Prior Year'!CA85), 0)</f>
        <v>0</v>
      </c>
      <c r="C91" s="242">
        <f>data!CA85</f>
        <v>0</v>
      </c>
      <c r="D91" s="242" t="s">
        <v>752</v>
      </c>
      <c r="E91" s="4" t="s">
        <v>752</v>
      </c>
      <c r="F91" s="218" t="s">
        <v>5</v>
      </c>
      <c r="G91" s="218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813</v>
      </c>
      <c r="B92" s="242">
        <f>ROUND(N('Prior Year'!CB85), 0)</f>
        <v>0</v>
      </c>
      <c r="C92" s="242">
        <f>data!CB85</f>
        <v>0</v>
      </c>
      <c r="D92" s="242" t="s">
        <v>752</v>
      </c>
      <c r="E92" s="4" t="s">
        <v>752</v>
      </c>
      <c r="F92" s="218" t="s">
        <v>5</v>
      </c>
      <c r="G92" s="218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814</v>
      </c>
      <c r="B93" s="242">
        <f>ROUND(N('Prior Year'!CC85), 0)</f>
        <v>86999</v>
      </c>
      <c r="C93" s="242">
        <f>data!CC85</f>
        <v>1428565</v>
      </c>
      <c r="D93" s="242" t="s">
        <v>752</v>
      </c>
      <c r="E93" s="4" t="s">
        <v>752</v>
      </c>
      <c r="F93" s="218" t="s">
        <v>5</v>
      </c>
      <c r="G93" s="218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815</v>
      </c>
      <c r="B94" s="242">
        <f>ROUND(N('Prior Year'!CD85), 0)</f>
        <v>0</v>
      </c>
      <c r="C94" s="242">
        <f>data!CD85</f>
        <v>0</v>
      </c>
      <c r="D94" s="242" t="s">
        <v>752</v>
      </c>
      <c r="E94" s="4" t="s">
        <v>752</v>
      </c>
      <c r="F94" s="218" t="s">
        <v>5</v>
      </c>
      <c r="G94" s="218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52"/>
  <sheetViews>
    <sheetView topLeftCell="A21" workbookViewId="0">
      <selection activeCell="I45" sqref="I45"/>
    </sheetView>
  </sheetViews>
  <sheetFormatPr defaultRowHeight="12.5" x14ac:dyDescent="0.25"/>
  <cols>
    <col min="2" max="2" width="19.9140625" customWidth="1"/>
  </cols>
  <sheetData>
    <row r="1" spans="1:4" ht="14.5" x14ac:dyDescent="0.35">
      <c r="A1" s="267" t="s">
        <v>816</v>
      </c>
      <c r="B1" s="266"/>
      <c r="C1" s="266"/>
      <c r="D1" s="266"/>
    </row>
    <row r="2" spans="1:4" ht="14.5" x14ac:dyDescent="0.35">
      <c r="A2" s="266"/>
      <c r="B2" s="266"/>
      <c r="C2" s="266"/>
      <c r="D2" s="266"/>
    </row>
    <row r="3" spans="1:4" ht="14.5" x14ac:dyDescent="0.35">
      <c r="A3" s="269" t="s">
        <v>817</v>
      </c>
      <c r="B3" s="266"/>
      <c r="C3" s="266"/>
      <c r="D3" s="266"/>
    </row>
    <row r="4" spans="1:4" ht="14.5" x14ac:dyDescent="0.35">
      <c r="A4" s="266" t="s">
        <v>818</v>
      </c>
      <c r="B4" s="266"/>
      <c r="C4" s="266"/>
      <c r="D4" s="266"/>
    </row>
    <row r="5" spans="1:4" ht="14.5" x14ac:dyDescent="0.35">
      <c r="A5" s="266" t="s">
        <v>819</v>
      </c>
      <c r="B5" s="266"/>
      <c r="C5" s="266"/>
      <c r="D5" s="266"/>
    </row>
    <row r="6" spans="1:4" ht="14.5" x14ac:dyDescent="0.35">
      <c r="A6" s="266"/>
      <c r="B6" s="266"/>
      <c r="C6" s="266"/>
      <c r="D6" s="266"/>
    </row>
    <row r="7" spans="1:4" ht="14.5" x14ac:dyDescent="0.35">
      <c r="A7" s="266" t="s">
        <v>820</v>
      </c>
      <c r="B7" s="266"/>
      <c r="C7" s="266"/>
      <c r="D7" s="266"/>
    </row>
    <row r="8" spans="1:4" ht="14.5" x14ac:dyDescent="0.35">
      <c r="A8" s="266" t="s">
        <v>821</v>
      </c>
      <c r="B8" s="266"/>
      <c r="C8" s="266"/>
      <c r="D8" s="266"/>
    </row>
    <row r="9" spans="1:4" ht="14.5" x14ac:dyDescent="0.35">
      <c r="A9" s="266"/>
      <c r="B9" s="266"/>
      <c r="C9" s="266"/>
      <c r="D9" s="266"/>
    </row>
    <row r="10" spans="1:4" ht="14.5" x14ac:dyDescent="0.35">
      <c r="A10" s="266"/>
      <c r="B10" s="266"/>
      <c r="C10" s="266"/>
      <c r="D10" s="266"/>
    </row>
    <row r="11" spans="1:4" ht="14.5" x14ac:dyDescent="0.35">
      <c r="A11" s="268" t="s">
        <v>822</v>
      </c>
      <c r="B11" s="266"/>
      <c r="C11" s="266"/>
      <c r="D11" s="266">
        <f>N(data!C380)</f>
        <v>567066</v>
      </c>
    </row>
    <row r="12" spans="1:4" ht="14.5" x14ac:dyDescent="0.35">
      <c r="A12" s="268" t="s">
        <v>823</v>
      </c>
      <c r="B12" s="266"/>
      <c r="C12" s="266"/>
      <c r="D12" s="266" t="str">
        <f>IF(OR(N(data!C380) &gt; 1000000, N(data!C380) / (N(data!D360) + N(data!D383)) &gt; 0.01), "Yes", "No")</f>
        <v>No</v>
      </c>
    </row>
    <row r="13" spans="1:4" ht="14.5" x14ac:dyDescent="0.35">
      <c r="A13" s="266"/>
      <c r="B13" s="266"/>
      <c r="C13" s="266"/>
      <c r="D13" s="266"/>
    </row>
    <row r="14" spans="1:4" ht="14.5" x14ac:dyDescent="0.35">
      <c r="A14" s="268" t="s">
        <v>824</v>
      </c>
      <c r="B14" s="266"/>
      <c r="C14" s="266"/>
      <c r="D14" s="268" t="s">
        <v>825</v>
      </c>
    </row>
    <row r="15" spans="1:4" ht="14.5" x14ac:dyDescent="0.35">
      <c r="A15" s="266" t="s">
        <v>826</v>
      </c>
      <c r="B15" s="266"/>
      <c r="C15" s="266"/>
      <c r="D15" s="266"/>
    </row>
    <row r="16" spans="1:4" ht="14.5" x14ac:dyDescent="0.35">
      <c r="A16" s="266" t="s">
        <v>826</v>
      </c>
      <c r="B16" s="266"/>
      <c r="C16" s="266"/>
      <c r="D16" s="266"/>
    </row>
    <row r="17" spans="1:4" ht="14.5" x14ac:dyDescent="0.35">
      <c r="A17" s="266" t="s">
        <v>826</v>
      </c>
      <c r="B17" s="266"/>
      <c r="C17" s="266"/>
      <c r="D17" s="266"/>
    </row>
    <row r="18" spans="1:4" ht="14.5" x14ac:dyDescent="0.35">
      <c r="A18" s="266" t="s">
        <v>826</v>
      </c>
      <c r="B18" s="266"/>
      <c r="C18" s="266"/>
      <c r="D18" s="266"/>
    </row>
    <row r="19" spans="1:4" ht="14.5" x14ac:dyDescent="0.35">
      <c r="A19" s="266" t="s">
        <v>826</v>
      </c>
      <c r="B19" s="266"/>
      <c r="C19" s="266"/>
      <c r="D19" s="266"/>
    </row>
    <row r="20" spans="1:4" ht="14.5" x14ac:dyDescent="0.35">
      <c r="A20" s="266" t="s">
        <v>826</v>
      </c>
      <c r="B20" s="266"/>
      <c r="C20" s="266"/>
      <c r="D20" s="266"/>
    </row>
    <row r="21" spans="1:4" ht="14.5" x14ac:dyDescent="0.35">
      <c r="A21" s="266" t="s">
        <v>826</v>
      </c>
      <c r="B21" s="266"/>
      <c r="C21" s="266"/>
      <c r="D21" s="266"/>
    </row>
    <row r="22" spans="1:4" ht="14.5" x14ac:dyDescent="0.35">
      <c r="A22" s="266"/>
      <c r="B22" s="266"/>
      <c r="C22" s="266"/>
      <c r="D22" s="266"/>
    </row>
    <row r="23" spans="1:4" ht="14.5" x14ac:dyDescent="0.35">
      <c r="A23" s="266"/>
      <c r="B23" s="266"/>
      <c r="C23" s="266"/>
      <c r="D23" s="266"/>
    </row>
    <row r="24" spans="1:4" ht="14.5" x14ac:dyDescent="0.35">
      <c r="A24" s="266"/>
      <c r="B24" s="266"/>
      <c r="C24" s="266"/>
      <c r="D24" s="266"/>
    </row>
    <row r="25" spans="1:4" ht="14.5" x14ac:dyDescent="0.35">
      <c r="A25" s="268" t="s">
        <v>827</v>
      </c>
      <c r="B25" s="266"/>
      <c r="C25" s="266"/>
      <c r="D25" s="266">
        <f>N(data!C414)</f>
        <v>563655</v>
      </c>
    </row>
    <row r="26" spans="1:4" ht="14.5" x14ac:dyDescent="0.35">
      <c r="A26" s="268" t="s">
        <v>823</v>
      </c>
      <c r="B26" s="266"/>
      <c r="C26" s="266"/>
      <c r="D26" s="266" t="str">
        <f>IF(OR(N(data!C414)&gt;1000000,N(data!C414)/(N(data!D416))&gt;0.01),"Yes","No")</f>
        <v>Yes</v>
      </c>
    </row>
    <row r="27" spans="1:4" ht="14.5" x14ac:dyDescent="0.35">
      <c r="A27" s="266"/>
      <c r="B27" s="266"/>
      <c r="C27" s="266"/>
      <c r="D27" s="266"/>
    </row>
    <row r="28" spans="1:4" ht="14.5" x14ac:dyDescent="0.35">
      <c r="A28" s="268" t="s">
        <v>824</v>
      </c>
      <c r="B28" s="266"/>
      <c r="C28" s="266"/>
      <c r="D28" s="268" t="s">
        <v>825</v>
      </c>
    </row>
    <row r="29" spans="1:4" ht="14.5" x14ac:dyDescent="0.35">
      <c r="A29" s="351">
        <v>6620</v>
      </c>
      <c r="B29" s="266" t="s">
        <v>1365</v>
      </c>
      <c r="C29" s="266"/>
      <c r="D29" s="266">
        <v>14715.450000000003</v>
      </c>
    </row>
    <row r="30" spans="1:4" ht="14.5" x14ac:dyDescent="0.35">
      <c r="A30" s="351">
        <v>6626</v>
      </c>
      <c r="B30" s="266" t="s">
        <v>1366</v>
      </c>
      <c r="C30" s="266"/>
      <c r="D30" s="266">
        <v>10706.160000000002</v>
      </c>
    </row>
    <row r="31" spans="1:4" ht="14.5" x14ac:dyDescent="0.35">
      <c r="A31" s="351">
        <v>6628</v>
      </c>
      <c r="B31" s="266" t="s">
        <v>1367</v>
      </c>
      <c r="C31" s="266"/>
      <c r="D31" s="266">
        <v>22912.550000000003</v>
      </c>
    </row>
    <row r="32" spans="1:4" ht="14.5" x14ac:dyDescent="0.35">
      <c r="A32" s="351">
        <v>6632</v>
      </c>
      <c r="B32" s="266" t="s">
        <v>1368</v>
      </c>
      <c r="C32" s="266"/>
      <c r="D32" s="266">
        <v>11024.69</v>
      </c>
    </row>
    <row r="33" spans="1:5" ht="14.5" x14ac:dyDescent="0.35">
      <c r="A33" s="351">
        <v>6634</v>
      </c>
      <c r="B33" s="266" t="s">
        <v>1369</v>
      </c>
      <c r="C33" s="266"/>
      <c r="D33" s="266">
        <v>13772.28</v>
      </c>
    </row>
    <row r="34" spans="1:5" ht="14.5" x14ac:dyDescent="0.35">
      <c r="A34" s="351">
        <v>6642</v>
      </c>
      <c r="B34" s="266" t="s">
        <v>1370</v>
      </c>
      <c r="C34" s="266"/>
      <c r="D34" s="266">
        <v>13107.21</v>
      </c>
    </row>
    <row r="35" spans="1:5" ht="14.5" x14ac:dyDescent="0.35">
      <c r="A35" s="351">
        <v>6644</v>
      </c>
      <c r="B35" s="266" t="s">
        <v>1371</v>
      </c>
      <c r="C35" s="266"/>
      <c r="D35" s="266">
        <v>21302.44</v>
      </c>
    </row>
    <row r="36" spans="1:5" ht="14.5" x14ac:dyDescent="0.35">
      <c r="A36" s="351">
        <v>6646</v>
      </c>
      <c r="B36" s="266" t="s">
        <v>1372</v>
      </c>
      <c r="C36" s="266"/>
      <c r="D36" s="266">
        <v>11590.52</v>
      </c>
    </row>
    <row r="37" spans="1:5" ht="14.5" x14ac:dyDescent="0.35">
      <c r="A37" s="351">
        <v>6790</v>
      </c>
      <c r="B37" s="266" t="s">
        <v>1373</v>
      </c>
      <c r="D37" s="266">
        <v>55502</v>
      </c>
    </row>
    <row r="38" spans="1:5" ht="14.5" x14ac:dyDescent="0.35">
      <c r="A38" s="351">
        <v>6820</v>
      </c>
      <c r="B38" s="266" t="s">
        <v>1374</v>
      </c>
      <c r="D38" s="266">
        <v>23070.720000000001</v>
      </c>
    </row>
    <row r="39" spans="1:5" ht="14.5" x14ac:dyDescent="0.35">
      <c r="A39" s="351">
        <v>6850</v>
      </c>
      <c r="B39" s="266" t="s">
        <v>1375</v>
      </c>
      <c r="D39" s="266">
        <v>116188.46000000002</v>
      </c>
    </row>
    <row r="40" spans="1:5" ht="14.5" x14ac:dyDescent="0.35">
      <c r="A40" s="351">
        <v>6853</v>
      </c>
      <c r="B40" s="266" t="s">
        <v>1376</v>
      </c>
      <c r="D40" s="266">
        <v>1577.67</v>
      </c>
    </row>
    <row r="41" spans="1:5" ht="14.5" x14ac:dyDescent="0.35">
      <c r="A41" s="351">
        <v>6860</v>
      </c>
      <c r="B41" s="266" t="s">
        <v>1377</v>
      </c>
      <c r="D41" s="266">
        <v>82.59</v>
      </c>
    </row>
    <row r="42" spans="1:5" ht="14.5" x14ac:dyDescent="0.35">
      <c r="A42" s="351">
        <v>6870</v>
      </c>
      <c r="B42" s="266" t="s">
        <v>1378</v>
      </c>
      <c r="D42" s="266">
        <v>84304.150000000009</v>
      </c>
    </row>
    <row r="43" spans="1:5" ht="14.5" x14ac:dyDescent="0.35">
      <c r="A43" s="351">
        <v>6880</v>
      </c>
      <c r="B43" s="266" t="s">
        <v>1379</v>
      </c>
      <c r="D43" s="266">
        <v>44212.229999999996</v>
      </c>
    </row>
    <row r="44" spans="1:5" ht="14.5" x14ac:dyDescent="0.35">
      <c r="A44" s="351">
        <v>6885</v>
      </c>
      <c r="B44" s="266" t="s">
        <v>1380</v>
      </c>
      <c r="D44" s="266">
        <v>39139.879999999997</v>
      </c>
    </row>
    <row r="45" spans="1:5" ht="14.5" x14ac:dyDescent="0.35">
      <c r="A45" s="351">
        <v>6890</v>
      </c>
      <c r="B45" s="266" t="s">
        <v>1381</v>
      </c>
      <c r="D45" s="266">
        <v>80446.180000000008</v>
      </c>
    </row>
    <row r="46" spans="1:5" ht="14.5" x14ac:dyDescent="0.35">
      <c r="A46" s="351"/>
      <c r="B46" s="266"/>
      <c r="D46" s="266"/>
      <c r="E46" s="266">
        <f>SUM(D29:D45)</f>
        <v>563655.18000000005</v>
      </c>
    </row>
    <row r="47" spans="1:5" ht="14.5" x14ac:dyDescent="0.35">
      <c r="A47" s="351"/>
      <c r="B47" s="266"/>
      <c r="D47" s="266"/>
    </row>
    <row r="48" spans="1:5" ht="14.5" x14ac:dyDescent="0.35">
      <c r="A48" s="351"/>
      <c r="B48" s="266"/>
      <c r="D48" s="266"/>
    </row>
    <row r="49" spans="1:5" ht="14.5" x14ac:dyDescent="0.35">
      <c r="A49" s="351"/>
      <c r="B49" s="266"/>
      <c r="D49" s="266"/>
    </row>
    <row r="50" spans="1:5" ht="14.5" x14ac:dyDescent="0.35">
      <c r="A50" s="351"/>
      <c r="B50" s="266"/>
      <c r="D50" s="266"/>
    </row>
    <row r="51" spans="1:5" ht="14.5" x14ac:dyDescent="0.35">
      <c r="A51" s="351"/>
      <c r="B51" s="266"/>
      <c r="D51" s="266"/>
    </row>
    <row r="52" spans="1:5" ht="14.5" x14ac:dyDescent="0.35">
      <c r="E52" s="26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H-42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Shriners Hospitals for Children - Spokane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99204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"&amp;data!C103</f>
        <v xml:space="preserve">  Spokane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"&amp;data!C104</f>
        <v xml:space="preserve">  John McCabe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"&amp;data!C105</f>
        <v xml:space="preserve">  Sharon L Russell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3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 xml:space="preserve"> X</v>
      </c>
      <c r="D17" s="89" t="s">
        <v>410</v>
      </c>
      <c r="E17" s="243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3" t="str">
        <f>IF(data!C122&gt;0,"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161</v>
      </c>
      <c r="G23" s="76">
        <f>data!D127</f>
        <v>1020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0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0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30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0</v>
      </c>
      <c r="E34" s="73" t="s">
        <v>350</v>
      </c>
      <c r="F34" s="76"/>
      <c r="G34" s="76">
        <f>data!E143</f>
        <v>30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351</v>
      </c>
      <c r="F36" s="76"/>
      <c r="G36" s="76">
        <f>data!C144</f>
        <v>30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>Hospital: Shriners Hospitals for Children - Spokane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858</v>
      </c>
      <c r="B6" s="88" t="s">
        <v>335</v>
      </c>
      <c r="C6" s="88" t="s">
        <v>859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0</v>
      </c>
      <c r="C7" s="136">
        <f>data!B155</f>
        <v>0</v>
      </c>
      <c r="D7" s="136">
        <f>data!B156</f>
        <v>11</v>
      </c>
      <c r="E7" s="136">
        <f>data!B157</f>
        <v>0</v>
      </c>
      <c r="F7" s="136">
        <f>data!B158</f>
        <v>11164</v>
      </c>
      <c r="G7" s="136">
        <f>data!B157+data!B158</f>
        <v>11164</v>
      </c>
    </row>
    <row r="8" spans="1:7" ht="20.149999999999999" customHeight="1" x14ac:dyDescent="0.35">
      <c r="A8" s="72" t="s">
        <v>357</v>
      </c>
      <c r="B8" s="136">
        <f>data!C154</f>
        <v>57</v>
      </c>
      <c r="C8" s="136">
        <f>data!C155</f>
        <v>233</v>
      </c>
      <c r="D8" s="136">
        <f>data!C156</f>
        <v>9841</v>
      </c>
      <c r="E8" s="136">
        <f>data!C157</f>
        <v>6614628</v>
      </c>
      <c r="F8" s="136">
        <f>data!C158</f>
        <v>18085391</v>
      </c>
      <c r="G8" s="136">
        <f>data!C157+data!C158</f>
        <v>24700019</v>
      </c>
    </row>
    <row r="9" spans="1:7" ht="20.149999999999999" customHeight="1" x14ac:dyDescent="0.35">
      <c r="A9" s="72" t="s">
        <v>860</v>
      </c>
      <c r="B9" s="136">
        <f>data!D154</f>
        <v>104</v>
      </c>
      <c r="C9" s="136">
        <f>data!D155</f>
        <v>787</v>
      </c>
      <c r="D9" s="136">
        <f>data!D156</f>
        <v>11573</v>
      </c>
      <c r="E9" s="136">
        <f>data!D157</f>
        <v>8652149</v>
      </c>
      <c r="F9" s="136">
        <f>data!D158</f>
        <v>21456750</v>
      </c>
      <c r="G9" s="136">
        <f>data!D157+data!D158</f>
        <v>30108899</v>
      </c>
    </row>
    <row r="10" spans="1:7" ht="20.149999999999999" customHeight="1" x14ac:dyDescent="0.35">
      <c r="A10" s="87" t="s">
        <v>230</v>
      </c>
      <c r="B10" s="136">
        <f>data!E154</f>
        <v>161</v>
      </c>
      <c r="C10" s="136">
        <f>data!E155</f>
        <v>1020</v>
      </c>
      <c r="D10" s="136">
        <f>data!E156</f>
        <v>21425</v>
      </c>
      <c r="E10" s="136">
        <f>data!E157</f>
        <v>15266777</v>
      </c>
      <c r="F10" s="136">
        <f>data!E158</f>
        <v>39553305</v>
      </c>
      <c r="G10" s="136">
        <f>E10+F10</f>
        <v>54820082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335</v>
      </c>
      <c r="C15" s="88" t="s">
        <v>859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858</v>
      </c>
      <c r="B24" s="88" t="s">
        <v>335</v>
      </c>
      <c r="C24" s="88" t="s">
        <v>859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866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Shriners Hospitals for Children - Spokane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867</v>
      </c>
      <c r="C6" s="72">
        <f>data!C181</f>
        <v>1025837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34721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142102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2704732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33951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1403798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11926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47945</v>
      </c>
    </row>
    <row r="14" spans="1:3" ht="20.149999999999999" customHeight="1" x14ac:dyDescent="0.35">
      <c r="A14" s="153">
        <v>10</v>
      </c>
      <c r="B14" s="73" t="s">
        <v>868</v>
      </c>
      <c r="C14" s="72">
        <f>data!D189</f>
        <v>5405012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869</v>
      </c>
      <c r="C18" s="72">
        <f>data!C191</f>
        <v>88175</v>
      </c>
    </row>
    <row r="19" spans="1:3" ht="20.149999999999999" customHeight="1" x14ac:dyDescent="0.35">
      <c r="A19" s="72">
        <v>13</v>
      </c>
      <c r="B19" s="73" t="s">
        <v>870</v>
      </c>
      <c r="C19" s="72">
        <f>data!C192</f>
        <v>29798</v>
      </c>
    </row>
    <row r="20" spans="1:3" ht="20.149999999999999" customHeight="1" x14ac:dyDescent="0.35">
      <c r="A20" s="72">
        <v>14</v>
      </c>
      <c r="B20" s="73" t="s">
        <v>871</v>
      </c>
      <c r="C20" s="72">
        <f>data!D193</f>
        <v>117973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872</v>
      </c>
      <c r="C24" s="157"/>
    </row>
    <row r="25" spans="1:3" ht="20.149999999999999" customHeight="1" x14ac:dyDescent="0.35">
      <c r="A25" s="72">
        <v>17</v>
      </c>
      <c r="B25" s="73" t="s">
        <v>873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384670</v>
      </c>
    </row>
    <row r="27" spans="1:3" ht="20.149999999999999" customHeight="1" x14ac:dyDescent="0.35">
      <c r="A27" s="72">
        <v>19</v>
      </c>
      <c r="B27" s="73" t="s">
        <v>874</v>
      </c>
      <c r="C27" s="72">
        <f>data!D197</f>
        <v>384670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875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50243</v>
      </c>
    </row>
    <row r="32" spans="1:3" ht="20.149999999999999" customHeight="1" x14ac:dyDescent="0.35">
      <c r="A32" s="72">
        <v>22</v>
      </c>
      <c r="B32" s="73" t="s">
        <v>876</v>
      </c>
      <c r="C32" s="72">
        <f>data!C200</f>
        <v>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50243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B23" sqref="B2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>Hospital: Shriners Hospitals for Children - Spokane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389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2862934</v>
      </c>
      <c r="D7" s="76">
        <f>data!C211</f>
        <v>0</v>
      </c>
      <c r="E7" s="76">
        <f>data!D211</f>
        <v>0</v>
      </c>
      <c r="F7" s="76">
        <f>data!E211</f>
        <v>2862934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206831</v>
      </c>
      <c r="D8" s="76">
        <f>data!C212</f>
        <v>0</v>
      </c>
      <c r="E8" s="76">
        <f>data!D212</f>
        <v>26845</v>
      </c>
      <c r="F8" s="76">
        <f>data!E212</f>
        <v>179986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21361649</v>
      </c>
      <c r="D9" s="76">
        <f>data!C213</f>
        <v>40384</v>
      </c>
      <c r="E9" s="76">
        <f>data!D213</f>
        <v>0</v>
      </c>
      <c r="F9" s="76">
        <f>data!E213</f>
        <v>21402033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2644296</v>
      </c>
      <c r="D10" s="76">
        <f>data!C214</f>
        <v>0</v>
      </c>
      <c r="E10" s="76">
        <f>data!D214</f>
        <v>10978</v>
      </c>
      <c r="F10" s="76">
        <f>data!E214</f>
        <v>2633318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9153463</v>
      </c>
      <c r="D12" s="76">
        <f>data!C216</f>
        <v>120306</v>
      </c>
      <c r="E12" s="76">
        <f>data!D216</f>
        <v>0</v>
      </c>
      <c r="F12" s="76">
        <f>data!E216</f>
        <v>9273769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15242</v>
      </c>
      <c r="D15" s="76">
        <f>data!C219</f>
        <v>308411</v>
      </c>
      <c r="E15" s="76">
        <f>data!D219</f>
        <v>0</v>
      </c>
      <c r="F15" s="76">
        <f>data!E219</f>
        <v>323653</v>
      </c>
    </row>
    <row r="16" spans="1:6" ht="20.149999999999999" customHeight="1" x14ac:dyDescent="0.35">
      <c r="A16" s="72">
        <v>10</v>
      </c>
      <c r="B16" s="76" t="s">
        <v>613</v>
      </c>
      <c r="C16" s="76">
        <f>data!B220</f>
        <v>36244415</v>
      </c>
      <c r="D16" s="76">
        <f>data!C220</f>
        <v>469101</v>
      </c>
      <c r="E16" s="76">
        <f>data!D220</f>
        <v>37823</v>
      </c>
      <c r="F16" s="76">
        <f>data!E220</f>
        <v>36675693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175671</v>
      </c>
      <c r="D24" s="76">
        <f>data!C225</f>
        <v>0</v>
      </c>
      <c r="E24" s="76">
        <f>data!D225</f>
        <v>13393</v>
      </c>
      <c r="F24" s="76">
        <f>data!E225</f>
        <v>162278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15674139</v>
      </c>
      <c r="D25" s="76">
        <f>data!C226</f>
        <v>610080</v>
      </c>
      <c r="E25" s="76">
        <f>data!D226</f>
        <v>0</v>
      </c>
      <c r="F25" s="76">
        <f>data!E226</f>
        <v>16284219</v>
      </c>
    </row>
    <row r="26" spans="1:6" ht="20.149999999999999" customHeight="1" x14ac:dyDescent="0.35">
      <c r="A26" s="72">
        <v>14</v>
      </c>
      <c r="B26" s="76" t="s">
        <v>885</v>
      </c>
      <c r="C26" s="76">
        <f>data!B227</f>
        <v>1627950</v>
      </c>
      <c r="D26" s="76">
        <f>data!C227</f>
        <v>53394</v>
      </c>
      <c r="E26" s="76">
        <f>data!D227</f>
        <v>0</v>
      </c>
      <c r="F26" s="76">
        <f>data!E227</f>
        <v>1681344</v>
      </c>
    </row>
    <row r="27" spans="1:6" ht="20.149999999999999" customHeight="1" x14ac:dyDescent="0.35">
      <c r="A27" s="72">
        <v>15</v>
      </c>
      <c r="B27" s="76" t="s">
        <v>886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887</v>
      </c>
      <c r="C28" s="76">
        <f>data!B229</f>
        <v>7111071</v>
      </c>
      <c r="D28" s="76">
        <f>data!C229</f>
        <v>418533</v>
      </c>
      <c r="E28" s="76">
        <f>data!D229</f>
        <v>0</v>
      </c>
      <c r="F28" s="76">
        <f>data!E229</f>
        <v>7529604</v>
      </c>
    </row>
    <row r="29" spans="1:6" ht="20.149999999999999" customHeight="1" x14ac:dyDescent="0.3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data!B233</f>
        <v>24588831</v>
      </c>
      <c r="D32" s="76">
        <f>data!C233</f>
        <v>1082007</v>
      </c>
      <c r="E32" s="76">
        <f>data!D233</f>
        <v>13393</v>
      </c>
      <c r="F32" s="76">
        <f>data!E233</f>
        <v>25657445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71" t="s">
        <v>891</v>
      </c>
      <c r="B1" s="71"/>
      <c r="C1" s="71"/>
      <c r="D1" s="70" t="s">
        <v>892</v>
      </c>
    </row>
    <row r="2" spans="1:4" ht="20.149999999999999" customHeight="1" x14ac:dyDescent="0.35">
      <c r="A2" s="129" t="str">
        <f>"Hospital: "&amp;data!C98</f>
        <v>Hospital: Shriners Hospitals for Children - Spokane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893</v>
      </c>
      <c r="C4" s="165" t="s">
        <v>894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0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0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19325531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1069380</v>
      </c>
    </row>
    <row r="11" spans="1:4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15893638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325651</v>
      </c>
    </row>
    <row r="13" spans="1:4" ht="20.149999999999999" customHeight="1" x14ac:dyDescent="0.35">
      <c r="A13" s="72">
        <v>9</v>
      </c>
      <c r="B13" s="76"/>
      <c r="C13" s="76" t="s">
        <v>896</v>
      </c>
      <c r="D13" s="76">
        <f>data!D245</f>
        <v>36614200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897</v>
      </c>
      <c r="D16" s="72">
        <f>data!C247</f>
        <v>843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1262095</v>
      </c>
    </row>
    <row r="19" spans="1:4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3269664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899</v>
      </c>
      <c r="D22" s="76">
        <f>data!D252</f>
        <v>4531759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142796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901</v>
      </c>
      <c r="C27" s="88"/>
      <c r="D27" s="76">
        <f>data!D256</f>
        <v>142796</v>
      </c>
    </row>
    <row r="28" spans="1:4" ht="20.149999999999999" customHeight="1" x14ac:dyDescent="0.35">
      <c r="A28" s="81">
        <v>24</v>
      </c>
      <c r="B28" s="147" t="s">
        <v>902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2024-04-24T16:00:18Z</cp:lastPrinted>
  <dcterms:created xsi:type="dcterms:W3CDTF">1999-06-02T22:01:56Z</dcterms:created>
  <dcterms:modified xsi:type="dcterms:W3CDTF">2024-06-07T17:14:20Z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