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24720261-AD2E-4886-81D7-90E59BC19435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" l="1"/>
  <c r="E17" i="15"/>
  <c r="C414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E52" i="15"/>
  <c r="D52" i="15"/>
  <c r="B52" i="15"/>
  <c r="H52" i="15" s="1"/>
  <c r="I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F47" i="15" s="1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H23" i="15" s="1"/>
  <c r="I23" i="15" s="1"/>
  <c r="E22" i="15"/>
  <c r="D22" i="15"/>
  <c r="B22" i="15"/>
  <c r="E21" i="15"/>
  <c r="D21" i="15"/>
  <c r="B21" i="15"/>
  <c r="F21" i="15" s="1"/>
  <c r="E20" i="15"/>
  <c r="D20" i="15"/>
  <c r="B20" i="15"/>
  <c r="E19" i="15"/>
  <c r="D19" i="15"/>
  <c r="B19" i="15"/>
  <c r="F19" i="15" s="1"/>
  <c r="E18" i="15"/>
  <c r="D18" i="15"/>
  <c r="B18" i="15"/>
  <c r="H18" i="15" s="1"/>
  <c r="I18" i="15" s="1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C41" i="27"/>
  <c r="C35" i="27"/>
  <c r="B28" i="27"/>
  <c r="E21" i="27"/>
  <c r="E20" i="27"/>
  <c r="E19" i="27"/>
  <c r="E18" i="27"/>
  <c r="E17" i="27"/>
  <c r="D420" i="24"/>
  <c r="C170" i="8" s="1"/>
  <c r="D415" i="24"/>
  <c r="D416" i="24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L612" i="24" s="1"/>
  <c r="CF93" i="24"/>
  <c r="CE93" i="24"/>
  <c r="CE92" i="24"/>
  <c r="I612" i="24" s="1"/>
  <c r="CE91" i="24"/>
  <c r="I381" i="34" s="1"/>
  <c r="CE90" i="24"/>
  <c r="D612" i="24" s="1"/>
  <c r="AV89" i="24"/>
  <c r="AU89" i="24"/>
  <c r="AT89" i="24"/>
  <c r="AS89" i="24"/>
  <c r="AR89" i="24"/>
  <c r="AQ89" i="24"/>
  <c r="AP89" i="24"/>
  <c r="AO89" i="24"/>
  <c r="AN89" i="24"/>
  <c r="AE39" i="31" s="1"/>
  <c r="AM89" i="24"/>
  <c r="AE38" i="31" s="1"/>
  <c r="AL89" i="24"/>
  <c r="AE37" i="31" s="1"/>
  <c r="AK89" i="24"/>
  <c r="AJ89" i="24"/>
  <c r="AI89" i="24"/>
  <c r="AH89" i="24"/>
  <c r="AG89" i="24"/>
  <c r="AF89" i="24"/>
  <c r="AE89" i="24"/>
  <c r="C154" i="34" s="1"/>
  <c r="AD89" i="24"/>
  <c r="AE29" i="31" s="1"/>
  <c r="AC89" i="24"/>
  <c r="H122" i="34" s="1"/>
  <c r="AB89" i="24"/>
  <c r="AA89" i="24"/>
  <c r="Z89" i="24"/>
  <c r="Y89" i="24"/>
  <c r="X89" i="24"/>
  <c r="W89" i="24"/>
  <c r="V89" i="24"/>
  <c r="U89" i="24"/>
  <c r="G90" i="34" s="1"/>
  <c r="T89" i="24"/>
  <c r="AE19" i="31" s="1"/>
  <c r="S89" i="24"/>
  <c r="E90" i="34" s="1"/>
  <c r="R89" i="24"/>
  <c r="AE17" i="31" s="1"/>
  <c r="Q89" i="24"/>
  <c r="AE16" i="31" s="1"/>
  <c r="P89" i="24"/>
  <c r="AE15" i="31" s="1"/>
  <c r="O89" i="24"/>
  <c r="AE14" i="31" s="1"/>
  <c r="N89" i="24"/>
  <c r="M89" i="24"/>
  <c r="L89" i="24"/>
  <c r="K89" i="24"/>
  <c r="J89" i="24"/>
  <c r="I89" i="24"/>
  <c r="H89" i="24"/>
  <c r="G89" i="24"/>
  <c r="F89" i="24"/>
  <c r="E89" i="24"/>
  <c r="AE4" i="31" s="1"/>
  <c r="D89" i="24"/>
  <c r="D26" i="34" s="1"/>
  <c r="C89" i="24"/>
  <c r="AE2" i="31" s="1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F339" i="34" s="1"/>
  <c r="BW69" i="24"/>
  <c r="BV69" i="24"/>
  <c r="BU69" i="24"/>
  <c r="BT69" i="24"/>
  <c r="O71" i="31" s="1"/>
  <c r="BS69" i="24"/>
  <c r="H307" i="34" s="1"/>
  <c r="BR69" i="24"/>
  <c r="BQ69" i="24"/>
  <c r="BP69" i="24"/>
  <c r="O67" i="31" s="1"/>
  <c r="BO69" i="24"/>
  <c r="BN69" i="24"/>
  <c r="BM69" i="24"/>
  <c r="BL69" i="24"/>
  <c r="BK69" i="24"/>
  <c r="BJ69" i="24"/>
  <c r="BI69" i="24"/>
  <c r="BH69" i="24"/>
  <c r="D275" i="34" s="1"/>
  <c r="BG69" i="24"/>
  <c r="BF69" i="24"/>
  <c r="BE69" i="24"/>
  <c r="BD69" i="24"/>
  <c r="BC69" i="24"/>
  <c r="BB69" i="24"/>
  <c r="O53" i="31" s="1"/>
  <c r="BA69" i="24"/>
  <c r="O52" i="31" s="1"/>
  <c r="AZ69" i="24"/>
  <c r="O51" i="31" s="1"/>
  <c r="AY69" i="24"/>
  <c r="AX69" i="24"/>
  <c r="AW69" i="24"/>
  <c r="AV69" i="24"/>
  <c r="AU69" i="24"/>
  <c r="AT69" i="24"/>
  <c r="AS69" i="24"/>
  <c r="AR69" i="24"/>
  <c r="O43" i="31" s="1"/>
  <c r="AQ69" i="24"/>
  <c r="AP69" i="24"/>
  <c r="AO69" i="24"/>
  <c r="AN69" i="24"/>
  <c r="AM69" i="24"/>
  <c r="AL69" i="24"/>
  <c r="O37" i="31" s="1"/>
  <c r="AK69" i="24"/>
  <c r="AJ69" i="24"/>
  <c r="AI69" i="24"/>
  <c r="AH69" i="24"/>
  <c r="AG69" i="24"/>
  <c r="AF69" i="24"/>
  <c r="AE69" i="24"/>
  <c r="AD69" i="24"/>
  <c r="AC69" i="24"/>
  <c r="H115" i="34" s="1"/>
  <c r="AB69" i="24"/>
  <c r="AA69" i="24"/>
  <c r="Z69" i="24"/>
  <c r="Y69" i="24"/>
  <c r="X69" i="24"/>
  <c r="W69" i="24"/>
  <c r="O22" i="31" s="1"/>
  <c r="V69" i="24"/>
  <c r="O21" i="31" s="1"/>
  <c r="U69" i="24"/>
  <c r="O20" i="31" s="1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O9" i="31" s="1"/>
  <c r="I69" i="24"/>
  <c r="H69" i="24"/>
  <c r="G69" i="24"/>
  <c r="F69" i="24"/>
  <c r="O5" i="31" s="1"/>
  <c r="E69" i="24"/>
  <c r="D69" i="24"/>
  <c r="O3" i="31" s="1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E51" i="24"/>
  <c r="B49" i="24"/>
  <c r="CE47" i="24"/>
  <c r="F24" i="15" l="1"/>
  <c r="F36" i="15"/>
  <c r="F50" i="15"/>
  <c r="H19" i="15"/>
  <c r="I19" i="15" s="1"/>
  <c r="H15" i="15"/>
  <c r="I15" i="15" s="1"/>
  <c r="H16" i="15"/>
  <c r="I16" i="15" s="1"/>
  <c r="F56" i="15"/>
  <c r="F64" i="15"/>
  <c r="F45" i="15"/>
  <c r="F17" i="15"/>
  <c r="H26" i="15"/>
  <c r="I26" i="15" s="1"/>
  <c r="F58" i="15"/>
  <c r="F55" i="15"/>
  <c r="F30" i="15"/>
  <c r="H21" i="15"/>
  <c r="I21" i="15" s="1"/>
  <c r="H51" i="15"/>
  <c r="I51" i="15" s="1"/>
  <c r="H48" i="24"/>
  <c r="H62" i="24" s="1"/>
  <c r="H12" i="34" s="1"/>
  <c r="J48" i="24"/>
  <c r="J62" i="24" s="1"/>
  <c r="C44" i="34" s="1"/>
  <c r="AC48" i="24"/>
  <c r="AC62" i="24" s="1"/>
  <c r="H28" i="31" s="1"/>
  <c r="AM48" i="24"/>
  <c r="AM62" i="24" s="1"/>
  <c r="H38" i="31" s="1"/>
  <c r="N48" i="24"/>
  <c r="N62" i="24" s="1"/>
  <c r="G44" i="34" s="1"/>
  <c r="AA48" i="24"/>
  <c r="AA62" i="24" s="1"/>
  <c r="H26" i="31" s="1"/>
  <c r="BC48" i="24"/>
  <c r="BC62" i="24" s="1"/>
  <c r="H54" i="31" s="1"/>
  <c r="BJ48" i="24"/>
  <c r="BJ62" i="24" s="1"/>
  <c r="H61" i="31" s="1"/>
  <c r="BM48" i="24"/>
  <c r="BM62" i="24" s="1"/>
  <c r="H64" i="31" s="1"/>
  <c r="BG48" i="24"/>
  <c r="BG62" i="24" s="1"/>
  <c r="C268" i="34" s="1"/>
  <c r="BI48" i="24"/>
  <c r="BI62" i="24" s="1"/>
  <c r="E268" i="34" s="1"/>
  <c r="BS48" i="24"/>
  <c r="BS62" i="24" s="1"/>
  <c r="H70" i="31" s="1"/>
  <c r="BV48" i="24"/>
  <c r="BV62" i="24" s="1"/>
  <c r="H73" i="31" s="1"/>
  <c r="BY48" i="24"/>
  <c r="BY62" i="24" s="1"/>
  <c r="Q48" i="24"/>
  <c r="Q62" i="24" s="1"/>
  <c r="H16" i="31" s="1"/>
  <c r="K48" i="24"/>
  <c r="K62" i="24" s="1"/>
  <c r="H10" i="31" s="1"/>
  <c r="BZ48" i="24"/>
  <c r="BZ62" i="24" s="1"/>
  <c r="H332" i="34" s="1"/>
  <c r="W48" i="24"/>
  <c r="W62" i="24" s="1"/>
  <c r="H22" i="31" s="1"/>
  <c r="Z48" i="24"/>
  <c r="Z62" i="24" s="1"/>
  <c r="E108" i="34" s="1"/>
  <c r="AG48" i="24"/>
  <c r="AG62" i="24" s="1"/>
  <c r="AD48" i="24"/>
  <c r="AD62" i="24" s="1"/>
  <c r="H29" i="31" s="1"/>
  <c r="BW48" i="24"/>
  <c r="BW62" i="24" s="1"/>
  <c r="H74" i="31" s="1"/>
  <c r="AP48" i="24"/>
  <c r="AP62" i="24" s="1"/>
  <c r="G172" i="34" s="1"/>
  <c r="AQ48" i="24"/>
  <c r="AQ62" i="24" s="1"/>
  <c r="CC48" i="24"/>
  <c r="CC62" i="24" s="1"/>
  <c r="G48" i="24"/>
  <c r="G62" i="24" s="1"/>
  <c r="H6" i="31" s="1"/>
  <c r="AS48" i="24"/>
  <c r="AS62" i="24" s="1"/>
  <c r="H44" i="31" s="1"/>
  <c r="AT48" i="24"/>
  <c r="AT62" i="24" s="1"/>
  <c r="H45" i="31" s="1"/>
  <c r="AW48" i="24"/>
  <c r="AW62" i="24" s="1"/>
  <c r="H48" i="31" s="1"/>
  <c r="M48" i="24"/>
  <c r="M62" i="24" s="1"/>
  <c r="H12" i="31" s="1"/>
  <c r="BF48" i="24"/>
  <c r="BF62" i="24" s="1"/>
  <c r="I236" i="34" s="1"/>
  <c r="L48" i="24"/>
  <c r="L62" i="24" s="1"/>
  <c r="H11" i="31" s="1"/>
  <c r="AB48" i="24"/>
  <c r="AB62" i="24" s="1"/>
  <c r="AR48" i="24"/>
  <c r="AR62" i="24" s="1"/>
  <c r="H43" i="31" s="1"/>
  <c r="BH48" i="24"/>
  <c r="BH62" i="24" s="1"/>
  <c r="H59" i="31" s="1"/>
  <c r="BX48" i="24"/>
  <c r="BX62" i="24" s="1"/>
  <c r="H75" i="31" s="1"/>
  <c r="O48" i="24"/>
  <c r="O62" i="24" s="1"/>
  <c r="AE48" i="24"/>
  <c r="AE62" i="24" s="1"/>
  <c r="AU48" i="24"/>
  <c r="AU62" i="24" s="1"/>
  <c r="BK48" i="24"/>
  <c r="BK62" i="24" s="1"/>
  <c r="H62" i="31" s="1"/>
  <c r="CA48" i="24"/>
  <c r="CA62" i="24" s="1"/>
  <c r="P48" i="24"/>
  <c r="P62" i="24" s="1"/>
  <c r="I44" i="34" s="1"/>
  <c r="AF48" i="24"/>
  <c r="AF62" i="24" s="1"/>
  <c r="D140" i="34" s="1"/>
  <c r="AV48" i="24"/>
  <c r="AV62" i="24" s="1"/>
  <c r="H47" i="31" s="1"/>
  <c r="BL48" i="24"/>
  <c r="BL62" i="24" s="1"/>
  <c r="H268" i="34" s="1"/>
  <c r="CB48" i="24"/>
  <c r="CB62" i="24" s="1"/>
  <c r="R48" i="24"/>
  <c r="R62" i="24" s="1"/>
  <c r="H17" i="31" s="1"/>
  <c r="AH48" i="24"/>
  <c r="AH62" i="24" s="1"/>
  <c r="H33" i="31" s="1"/>
  <c r="AX48" i="24"/>
  <c r="AX62" i="24" s="1"/>
  <c r="H49" i="31" s="1"/>
  <c r="BN48" i="24"/>
  <c r="BN62" i="24" s="1"/>
  <c r="CD48" i="24"/>
  <c r="AI48" i="24"/>
  <c r="AI62" i="24" s="1"/>
  <c r="H34" i="31" s="1"/>
  <c r="AY48" i="24"/>
  <c r="AY62" i="24" s="1"/>
  <c r="I204" i="34" s="1"/>
  <c r="BO48" i="24"/>
  <c r="BO62" i="24" s="1"/>
  <c r="H66" i="31" s="1"/>
  <c r="S48" i="24"/>
  <c r="S62" i="24" s="1"/>
  <c r="D48" i="24"/>
  <c r="D62" i="24" s="1"/>
  <c r="T48" i="24"/>
  <c r="T62" i="24" s="1"/>
  <c r="AJ48" i="24"/>
  <c r="AJ62" i="24" s="1"/>
  <c r="H35" i="31" s="1"/>
  <c r="AZ48" i="24"/>
  <c r="AZ62" i="24" s="1"/>
  <c r="C236" i="34" s="1"/>
  <c r="BP48" i="24"/>
  <c r="BP62" i="24" s="1"/>
  <c r="H67" i="31" s="1"/>
  <c r="C48" i="24"/>
  <c r="C62" i="24" s="1"/>
  <c r="H2" i="31" s="1"/>
  <c r="E48" i="24"/>
  <c r="E62" i="24" s="1"/>
  <c r="U48" i="24"/>
  <c r="U62" i="24" s="1"/>
  <c r="H20" i="31" s="1"/>
  <c r="AK48" i="24"/>
  <c r="AK62" i="24" s="1"/>
  <c r="H36" i="31" s="1"/>
  <c r="BA48" i="24"/>
  <c r="BA62" i="24" s="1"/>
  <c r="H52" i="31" s="1"/>
  <c r="BQ48" i="24"/>
  <c r="BQ62" i="24" s="1"/>
  <c r="F300" i="34" s="1"/>
  <c r="F48" i="24"/>
  <c r="F62" i="24" s="1"/>
  <c r="F12" i="34" s="1"/>
  <c r="V48" i="24"/>
  <c r="V62" i="24" s="1"/>
  <c r="H21" i="31" s="1"/>
  <c r="AL48" i="24"/>
  <c r="AL62" i="24" s="1"/>
  <c r="BB48" i="24"/>
  <c r="BB62" i="24" s="1"/>
  <c r="H53" i="31" s="1"/>
  <c r="BR48" i="24"/>
  <c r="BR62" i="24" s="1"/>
  <c r="H69" i="31" s="1"/>
  <c r="X48" i="24"/>
  <c r="X62" i="24" s="1"/>
  <c r="H23" i="31" s="1"/>
  <c r="AN48" i="24"/>
  <c r="AN62" i="24" s="1"/>
  <c r="E172" i="34" s="1"/>
  <c r="BD48" i="24"/>
  <c r="BD62" i="24" s="1"/>
  <c r="G236" i="34" s="1"/>
  <c r="BT48" i="24"/>
  <c r="BT62" i="24" s="1"/>
  <c r="I300" i="34" s="1"/>
  <c r="I48" i="24"/>
  <c r="I62" i="24" s="1"/>
  <c r="Y48" i="24"/>
  <c r="Y62" i="24" s="1"/>
  <c r="D108" i="34" s="1"/>
  <c r="AO48" i="24"/>
  <c r="AO62" i="24" s="1"/>
  <c r="BE48" i="24"/>
  <c r="BE62" i="24" s="1"/>
  <c r="H236" i="34" s="1"/>
  <c r="BU48" i="24"/>
  <c r="BU62" i="24" s="1"/>
  <c r="CE69" i="24"/>
  <c r="I371" i="34" s="1"/>
  <c r="F27" i="15"/>
  <c r="F420" i="24"/>
  <c r="F28" i="15"/>
  <c r="AE28" i="31"/>
  <c r="G10" i="4"/>
  <c r="H29" i="15"/>
  <c r="I29" i="15" s="1"/>
  <c r="F23" i="15"/>
  <c r="F41" i="15"/>
  <c r="I58" i="34"/>
  <c r="I382" i="34"/>
  <c r="C90" i="34"/>
  <c r="F90" i="34"/>
  <c r="I384" i="34"/>
  <c r="AE18" i="31"/>
  <c r="AE20" i="31"/>
  <c r="O75" i="31"/>
  <c r="F42" i="15"/>
  <c r="C179" i="34"/>
  <c r="O28" i="31"/>
  <c r="F43" i="15"/>
  <c r="G612" i="24"/>
  <c r="F25" i="15"/>
  <c r="F52" i="15"/>
  <c r="C51" i="34"/>
  <c r="F49" i="15"/>
  <c r="C26" i="34"/>
  <c r="E51" i="34"/>
  <c r="E26" i="34"/>
  <c r="C186" i="34"/>
  <c r="I83" i="34"/>
  <c r="D186" i="34"/>
  <c r="I307" i="34"/>
  <c r="D616" i="25"/>
  <c r="D704" i="25" s="1"/>
  <c r="D307" i="34"/>
  <c r="O66" i="31"/>
  <c r="O17" i="31"/>
  <c r="D83" i="34"/>
  <c r="O33" i="31"/>
  <c r="F147" i="34"/>
  <c r="O49" i="31"/>
  <c r="H211" i="34"/>
  <c r="O65" i="31"/>
  <c r="C307" i="34"/>
  <c r="E371" i="34"/>
  <c r="C615" i="24"/>
  <c r="CD85" i="24"/>
  <c r="H34" i="15"/>
  <c r="I34" i="15" s="1"/>
  <c r="F34" i="15"/>
  <c r="C113" i="8"/>
  <c r="D367" i="24"/>
  <c r="O50" i="31"/>
  <c r="I211" i="34"/>
  <c r="E83" i="34"/>
  <c r="O18" i="31"/>
  <c r="D258" i="24"/>
  <c r="D27" i="7" s="1"/>
  <c r="F53" i="15"/>
  <c r="F24" i="6"/>
  <c r="E233" i="24"/>
  <c r="F32" i="6" s="1"/>
  <c r="G339" i="34"/>
  <c r="O76" i="31"/>
  <c r="O60" i="31"/>
  <c r="E275" i="34"/>
  <c r="G147" i="34"/>
  <c r="O34" i="31"/>
  <c r="C147" i="34"/>
  <c r="O30" i="31"/>
  <c r="O62" i="31"/>
  <c r="G275" i="34"/>
  <c r="E58" i="34"/>
  <c r="AE11" i="31"/>
  <c r="G122" i="34"/>
  <c r="AE27" i="31"/>
  <c r="AE43" i="31"/>
  <c r="I186" i="34"/>
  <c r="F7" i="6"/>
  <c r="E220" i="24"/>
  <c r="O2" i="31"/>
  <c r="C19" i="34"/>
  <c r="O12" i="31"/>
  <c r="F51" i="34"/>
  <c r="C211" i="34"/>
  <c r="O44" i="31"/>
  <c r="F37" i="15"/>
  <c r="O14" i="31"/>
  <c r="H51" i="34"/>
  <c r="E211" i="34"/>
  <c r="O46" i="31"/>
  <c r="O78" i="31"/>
  <c r="I339" i="34"/>
  <c r="AE12" i="31"/>
  <c r="F58" i="34"/>
  <c r="C218" i="34"/>
  <c r="AE44" i="31"/>
  <c r="O13" i="31"/>
  <c r="G51" i="34"/>
  <c r="O29" i="31"/>
  <c r="I115" i="34"/>
  <c r="O45" i="31"/>
  <c r="D211" i="34"/>
  <c r="O61" i="31"/>
  <c r="F275" i="34"/>
  <c r="O77" i="31"/>
  <c r="H339" i="34"/>
  <c r="H26" i="34"/>
  <c r="AE7" i="31"/>
  <c r="CE89" i="24"/>
  <c r="C122" i="34"/>
  <c r="AE23" i="31"/>
  <c r="AE30" i="31"/>
  <c r="O15" i="31"/>
  <c r="I51" i="34"/>
  <c r="O31" i="31"/>
  <c r="D147" i="34"/>
  <c r="O47" i="31"/>
  <c r="F211" i="34"/>
  <c r="H275" i="34"/>
  <c r="O63" i="31"/>
  <c r="C371" i="34"/>
  <c r="O79" i="31"/>
  <c r="AE9" i="31"/>
  <c r="C58" i="34"/>
  <c r="AE25" i="31"/>
  <c r="E122" i="34"/>
  <c r="AE41" i="31"/>
  <c r="G186" i="34"/>
  <c r="C16" i="8"/>
  <c r="D308" i="24"/>
  <c r="I122" i="34"/>
  <c r="O16" i="31"/>
  <c r="C83" i="34"/>
  <c r="E147" i="34"/>
  <c r="O32" i="31"/>
  <c r="G211" i="34"/>
  <c r="O48" i="31"/>
  <c r="I275" i="34"/>
  <c r="O64" i="31"/>
  <c r="D371" i="34"/>
  <c r="O80" i="31"/>
  <c r="AE10" i="31"/>
  <c r="D58" i="34"/>
  <c r="AE26" i="31"/>
  <c r="F122" i="34"/>
  <c r="H186" i="34"/>
  <c r="AE42" i="31"/>
  <c r="C167" i="8"/>
  <c r="E414" i="24"/>
  <c r="F54" i="15"/>
  <c r="F63" i="15"/>
  <c r="F48" i="15"/>
  <c r="E19" i="34"/>
  <c r="O4" i="31"/>
  <c r="O36" i="31"/>
  <c r="I147" i="34"/>
  <c r="F307" i="34"/>
  <c r="O68" i="31"/>
  <c r="E218" i="34"/>
  <c r="AE46" i="31"/>
  <c r="F22" i="15"/>
  <c r="F69" i="15"/>
  <c r="D90" i="34"/>
  <c r="E307" i="34"/>
  <c r="AE45" i="31"/>
  <c r="D218" i="34"/>
  <c r="O69" i="31"/>
  <c r="G307" i="34"/>
  <c r="D154" i="34"/>
  <c r="AE31" i="31"/>
  <c r="F218" i="34"/>
  <c r="AE47" i="31"/>
  <c r="D19" i="34"/>
  <c r="I380" i="34"/>
  <c r="CF90" i="24"/>
  <c r="F612" i="24"/>
  <c r="D26" i="33"/>
  <c r="F19" i="34"/>
  <c r="AE33" i="31"/>
  <c r="F154" i="34"/>
  <c r="G83" i="34"/>
  <c r="C243" i="34"/>
  <c r="AE32" i="31"/>
  <c r="E154" i="34"/>
  <c r="F35" i="15"/>
  <c r="H83" i="34"/>
  <c r="D243" i="34"/>
  <c r="AE13" i="31"/>
  <c r="G58" i="34"/>
  <c r="H20" i="15"/>
  <c r="I20" i="15" s="1"/>
  <c r="F20" i="15"/>
  <c r="E186" i="34"/>
  <c r="E243" i="34"/>
  <c r="O19" i="31"/>
  <c r="F83" i="34"/>
  <c r="H147" i="34"/>
  <c r="O35" i="31"/>
  <c r="D341" i="24"/>
  <c r="O10" i="31"/>
  <c r="D51" i="34"/>
  <c r="F115" i="34"/>
  <c r="O26" i="31"/>
  <c r="O42" i="31"/>
  <c r="H179" i="34"/>
  <c r="O58" i="31"/>
  <c r="C275" i="34"/>
  <c r="O74" i="31"/>
  <c r="E339" i="34"/>
  <c r="E28" i="4"/>
  <c r="G28" i="4"/>
  <c r="H58" i="34"/>
  <c r="BK2" i="30"/>
  <c r="I362" i="34"/>
  <c r="G115" i="34"/>
  <c r="O27" i="31"/>
  <c r="I26" i="34"/>
  <c r="AE8" i="31"/>
  <c r="D122" i="34"/>
  <c r="AE24" i="31"/>
  <c r="F186" i="34"/>
  <c r="AE40" i="31"/>
  <c r="D5" i="7"/>
  <c r="CF2" i="28"/>
  <c r="H39" i="15"/>
  <c r="I39" i="15" s="1"/>
  <c r="F39" i="15"/>
  <c r="BQ2" i="30"/>
  <c r="D383" i="24"/>
  <c r="C137" i="8" s="1"/>
  <c r="F33" i="15"/>
  <c r="I179" i="34"/>
  <c r="AE3" i="31"/>
  <c r="G154" i="34"/>
  <c r="AE34" i="31"/>
  <c r="G19" i="4"/>
  <c r="E19" i="4"/>
  <c r="G19" i="34"/>
  <c r="O6" i="31"/>
  <c r="D179" i="34"/>
  <c r="O38" i="31"/>
  <c r="F243" i="34"/>
  <c r="O54" i="31"/>
  <c r="H154" i="34"/>
  <c r="AE35" i="31"/>
  <c r="F57" i="15"/>
  <c r="CP2" i="30"/>
  <c r="DF2" i="30"/>
  <c r="O70" i="31"/>
  <c r="H19" i="34"/>
  <c r="O7" i="31"/>
  <c r="O23" i="31"/>
  <c r="C115" i="34"/>
  <c r="E179" i="34"/>
  <c r="O39" i="31"/>
  <c r="G243" i="34"/>
  <c r="O55" i="31"/>
  <c r="I154" i="34"/>
  <c r="AE36" i="31"/>
  <c r="CF91" i="24"/>
  <c r="F18" i="15"/>
  <c r="F38" i="15"/>
  <c r="H44" i="15"/>
  <c r="I44" i="15" s="1"/>
  <c r="F44" i="15"/>
  <c r="F46" i="15"/>
  <c r="O8" i="31"/>
  <c r="I19" i="34"/>
  <c r="D115" i="34"/>
  <c r="O24" i="31"/>
  <c r="F179" i="34"/>
  <c r="O40" i="31"/>
  <c r="H243" i="34"/>
  <c r="O56" i="31"/>
  <c r="C339" i="34"/>
  <c r="O72" i="31"/>
  <c r="AE5" i="31"/>
  <c r="F26" i="34"/>
  <c r="AE21" i="31"/>
  <c r="H90" i="34"/>
  <c r="O59" i="31"/>
  <c r="O25" i="31"/>
  <c r="E115" i="34"/>
  <c r="O41" i="31"/>
  <c r="G179" i="34"/>
  <c r="O57" i="31"/>
  <c r="I243" i="34"/>
  <c r="O73" i="31"/>
  <c r="D339" i="34"/>
  <c r="G26" i="34"/>
  <c r="AE6" i="31"/>
  <c r="AE22" i="31"/>
  <c r="I90" i="34"/>
  <c r="I383" i="34"/>
  <c r="J612" i="24"/>
  <c r="F59" i="15"/>
  <c r="F65" i="15"/>
  <c r="C649" i="25"/>
  <c r="M717" i="25" s="1"/>
  <c r="C716" i="25"/>
  <c r="H108" i="34" l="1"/>
  <c r="H9" i="31"/>
  <c r="D685" i="25"/>
  <c r="D717" i="25"/>
  <c r="D712" i="25"/>
  <c r="D689" i="25"/>
  <c r="BR52" i="24"/>
  <c r="BR67" i="24" s="1"/>
  <c r="BB52" i="24"/>
  <c r="BB67" i="24" s="1"/>
  <c r="AL52" i="24"/>
  <c r="AL67" i="24" s="1"/>
  <c r="AL85" i="24" s="1"/>
  <c r="V52" i="24"/>
  <c r="V67" i="24" s="1"/>
  <c r="V85" i="24" s="1"/>
  <c r="H85" i="34" s="1"/>
  <c r="F52" i="24"/>
  <c r="F67" i="24" s="1"/>
  <c r="AK52" i="24"/>
  <c r="AK67" i="24" s="1"/>
  <c r="AK85" i="24" s="1"/>
  <c r="C702" i="24" s="1"/>
  <c r="E52" i="24"/>
  <c r="E67" i="24" s="1"/>
  <c r="AJ52" i="24"/>
  <c r="AJ67" i="24" s="1"/>
  <c r="AJ85" i="24" s="1"/>
  <c r="C701" i="24" s="1"/>
  <c r="D52" i="24"/>
  <c r="D67" i="24" s="1"/>
  <c r="D85" i="24" s="1"/>
  <c r="BY52" i="24"/>
  <c r="BY67" i="24" s="1"/>
  <c r="K52" i="24"/>
  <c r="K67" i="24" s="1"/>
  <c r="K85" i="24" s="1"/>
  <c r="C676" i="24" s="1"/>
  <c r="BQ52" i="24"/>
  <c r="BQ67" i="24" s="1"/>
  <c r="BQ85" i="24" s="1"/>
  <c r="F309" i="34" s="1"/>
  <c r="BA52" i="24"/>
  <c r="BA67" i="24" s="1"/>
  <c r="U52" i="24"/>
  <c r="U67" i="24" s="1"/>
  <c r="U85" i="24" s="1"/>
  <c r="C33" i="15" s="1"/>
  <c r="AZ52" i="24"/>
  <c r="AZ67" i="24" s="1"/>
  <c r="AZ85" i="24" s="1"/>
  <c r="C245" i="34" s="1"/>
  <c r="T52" i="24"/>
  <c r="T67" i="24" s="1"/>
  <c r="BP52" i="24"/>
  <c r="BP67" i="24" s="1"/>
  <c r="BP85" i="24" s="1"/>
  <c r="C621" i="24" s="1"/>
  <c r="AA52" i="24"/>
  <c r="AA67" i="24" s="1"/>
  <c r="AA85" i="24" s="1"/>
  <c r="F117" i="34" s="1"/>
  <c r="BO52" i="24"/>
  <c r="BO67" i="24" s="1"/>
  <c r="AY52" i="24"/>
  <c r="AY67" i="24" s="1"/>
  <c r="AI52" i="24"/>
  <c r="AI67" i="24" s="1"/>
  <c r="AI85" i="24" s="1"/>
  <c r="G149" i="34" s="1"/>
  <c r="S52" i="24"/>
  <c r="S67" i="24" s="1"/>
  <c r="S85" i="24" s="1"/>
  <c r="C52" i="24"/>
  <c r="P52" i="24"/>
  <c r="P67" i="24" s="1"/>
  <c r="P85" i="24" s="1"/>
  <c r="I53" i="34" s="1"/>
  <c r="AU52" i="24"/>
  <c r="AU67" i="24" s="1"/>
  <c r="BI52" i="24"/>
  <c r="BI67" i="24" s="1"/>
  <c r="BI85" i="24" s="1"/>
  <c r="C73" i="15" s="1"/>
  <c r="G73" i="15" s="1"/>
  <c r="CD52" i="24"/>
  <c r="BN52" i="24"/>
  <c r="BN67" i="24" s="1"/>
  <c r="AX52" i="24"/>
  <c r="AX67" i="24" s="1"/>
  <c r="AX85" i="24" s="1"/>
  <c r="H213" i="34" s="1"/>
  <c r="AH52" i="24"/>
  <c r="AH67" i="24" s="1"/>
  <c r="AH85" i="24" s="1"/>
  <c r="F149" i="34" s="1"/>
  <c r="R52" i="24"/>
  <c r="R67" i="24" s="1"/>
  <c r="R85" i="24" s="1"/>
  <c r="D85" i="34" s="1"/>
  <c r="BL52" i="24"/>
  <c r="BL67" i="24" s="1"/>
  <c r="AF52" i="24"/>
  <c r="AF67" i="24" s="1"/>
  <c r="AF85" i="24" s="1"/>
  <c r="D149" i="34" s="1"/>
  <c r="O52" i="24"/>
  <c r="O67" i="24" s="1"/>
  <c r="O85" i="24" s="1"/>
  <c r="AQ52" i="24"/>
  <c r="AQ67" i="24" s="1"/>
  <c r="AQ85" i="24" s="1"/>
  <c r="BF52" i="24"/>
  <c r="BF67" i="24" s="1"/>
  <c r="BF85" i="24" s="1"/>
  <c r="C629" i="24" s="1"/>
  <c r="CC52" i="24"/>
  <c r="CC67" i="24" s="1"/>
  <c r="BM52" i="24"/>
  <c r="BM67" i="24" s="1"/>
  <c r="AW52" i="24"/>
  <c r="AW67" i="24" s="1"/>
  <c r="AG52" i="24"/>
  <c r="AG67" i="24" s="1"/>
  <c r="AG85" i="24" s="1"/>
  <c r="E149" i="34" s="1"/>
  <c r="Q52" i="24"/>
  <c r="Q67" i="24" s="1"/>
  <c r="AV52" i="24"/>
  <c r="AV67" i="24" s="1"/>
  <c r="BK52" i="24"/>
  <c r="BK67" i="24" s="1"/>
  <c r="BK85" i="24" s="1"/>
  <c r="C635" i="24" s="1"/>
  <c r="CB52" i="24"/>
  <c r="CB67" i="24" s="1"/>
  <c r="CA52" i="24"/>
  <c r="CA67" i="24" s="1"/>
  <c r="CA85" i="24" s="1"/>
  <c r="AE52" i="24"/>
  <c r="AE67" i="24" s="1"/>
  <c r="AE85" i="24" s="1"/>
  <c r="C149" i="34" s="1"/>
  <c r="AC52" i="24"/>
  <c r="AC67" i="24" s="1"/>
  <c r="Z52" i="24"/>
  <c r="Z67" i="24" s="1"/>
  <c r="Z85" i="24" s="1"/>
  <c r="E117" i="34" s="1"/>
  <c r="BZ52" i="24"/>
  <c r="BZ67" i="24" s="1"/>
  <c r="BZ85" i="24" s="1"/>
  <c r="C90" i="15" s="1"/>
  <c r="G90" i="15" s="1"/>
  <c r="BJ52" i="24"/>
  <c r="BJ67" i="24" s="1"/>
  <c r="BJ85" i="24" s="1"/>
  <c r="C617" i="24" s="1"/>
  <c r="AT52" i="24"/>
  <c r="AT67" i="24" s="1"/>
  <c r="AT85" i="24" s="1"/>
  <c r="D213" i="34" s="1"/>
  <c r="AD52" i="24"/>
  <c r="AD67" i="24" s="1"/>
  <c r="AD85" i="24" s="1"/>
  <c r="C695" i="24" s="1"/>
  <c r="N52" i="24"/>
  <c r="N67" i="24" s="1"/>
  <c r="N85" i="24" s="1"/>
  <c r="G53" i="34" s="1"/>
  <c r="BG52" i="24"/>
  <c r="BG67" i="24" s="1"/>
  <c r="AP52" i="24"/>
  <c r="AP67" i="24" s="1"/>
  <c r="BX52" i="24"/>
  <c r="BX67" i="24" s="1"/>
  <c r="BX85" i="24" s="1"/>
  <c r="F341" i="34" s="1"/>
  <c r="BH52" i="24"/>
  <c r="BH67" i="24" s="1"/>
  <c r="BH85" i="24" s="1"/>
  <c r="D277" i="34" s="1"/>
  <c r="AR52" i="24"/>
  <c r="AR67" i="24" s="1"/>
  <c r="AR85" i="24" s="1"/>
  <c r="I181" i="34" s="1"/>
  <c r="AB52" i="24"/>
  <c r="AB67" i="24" s="1"/>
  <c r="L52" i="24"/>
  <c r="L67" i="24" s="1"/>
  <c r="BU52" i="24"/>
  <c r="BU67" i="24" s="1"/>
  <c r="BE52" i="24"/>
  <c r="BE67" i="24" s="1"/>
  <c r="BE85" i="24" s="1"/>
  <c r="C69" i="15" s="1"/>
  <c r="AO52" i="24"/>
  <c r="AO67" i="24" s="1"/>
  <c r="AO85" i="24" s="1"/>
  <c r="Y52" i="24"/>
  <c r="Y67" i="24" s="1"/>
  <c r="Y85" i="24" s="1"/>
  <c r="D117" i="34" s="1"/>
  <c r="I52" i="24"/>
  <c r="I67" i="24" s="1"/>
  <c r="AN52" i="24"/>
  <c r="AN67" i="24" s="1"/>
  <c r="H52" i="24"/>
  <c r="H67" i="24" s="1"/>
  <c r="H85" i="24" s="1"/>
  <c r="C673" i="24" s="1"/>
  <c r="BV52" i="24"/>
  <c r="BV67" i="24" s="1"/>
  <c r="BV85" i="24" s="1"/>
  <c r="C86" i="15" s="1"/>
  <c r="G86" i="15" s="1"/>
  <c r="BT52" i="24"/>
  <c r="BT67" i="24" s="1"/>
  <c r="BT85" i="24" s="1"/>
  <c r="C84" i="15" s="1"/>
  <c r="G84" i="15" s="1"/>
  <c r="BD52" i="24"/>
  <c r="BD67" i="24" s="1"/>
  <c r="BD85" i="24" s="1"/>
  <c r="G245" i="34" s="1"/>
  <c r="X52" i="24"/>
  <c r="X67" i="24" s="1"/>
  <c r="M52" i="24"/>
  <c r="M67" i="24" s="1"/>
  <c r="M85" i="24" s="1"/>
  <c r="C678" i="24" s="1"/>
  <c r="BW52" i="24"/>
  <c r="BW67" i="24" s="1"/>
  <c r="J52" i="24"/>
  <c r="J67" i="24" s="1"/>
  <c r="BS52" i="24"/>
  <c r="BS67" i="24" s="1"/>
  <c r="BC52" i="24"/>
  <c r="BC67" i="24" s="1"/>
  <c r="AM52" i="24"/>
  <c r="AM67" i="24" s="1"/>
  <c r="W52" i="24"/>
  <c r="W67" i="24" s="1"/>
  <c r="W85" i="24" s="1"/>
  <c r="C688" i="24" s="1"/>
  <c r="G52" i="24"/>
  <c r="G67" i="24" s="1"/>
  <c r="G85" i="24" s="1"/>
  <c r="C672" i="24" s="1"/>
  <c r="AS52" i="24"/>
  <c r="AS67" i="24" s="1"/>
  <c r="AS85" i="24" s="1"/>
  <c r="C213" i="34" s="1"/>
  <c r="H44" i="34"/>
  <c r="H58" i="31"/>
  <c r="H42" i="31"/>
  <c r="H172" i="34"/>
  <c r="H7" i="31"/>
  <c r="H300" i="34"/>
  <c r="BM85" i="24"/>
  <c r="C77" i="15" s="1"/>
  <c r="G77" i="15" s="1"/>
  <c r="G268" i="34"/>
  <c r="H32" i="31"/>
  <c r="I268" i="34"/>
  <c r="D364" i="34"/>
  <c r="H79" i="31"/>
  <c r="C364" i="34"/>
  <c r="H78" i="31"/>
  <c r="H15" i="31"/>
  <c r="F268" i="34"/>
  <c r="D204" i="34"/>
  <c r="H60" i="31"/>
  <c r="E44" i="34"/>
  <c r="H71" i="31"/>
  <c r="C204" i="34"/>
  <c r="D44" i="34"/>
  <c r="D12" i="34"/>
  <c r="H14" i="31"/>
  <c r="E204" i="34"/>
  <c r="BB85" i="24"/>
  <c r="E245" i="34" s="1"/>
  <c r="H25" i="31"/>
  <c r="H18" i="31"/>
  <c r="H13" i="31"/>
  <c r="H46" i="31"/>
  <c r="H72" i="31"/>
  <c r="F236" i="34"/>
  <c r="E236" i="34"/>
  <c r="H77" i="31"/>
  <c r="D172" i="34"/>
  <c r="D332" i="34"/>
  <c r="E76" i="34"/>
  <c r="C332" i="34"/>
  <c r="D268" i="34"/>
  <c r="F108" i="34"/>
  <c r="H50" i="31"/>
  <c r="C172" i="34"/>
  <c r="H76" i="31"/>
  <c r="C76" i="34"/>
  <c r="C300" i="34"/>
  <c r="H68" i="31"/>
  <c r="H65" i="31"/>
  <c r="I172" i="34"/>
  <c r="G204" i="34"/>
  <c r="G332" i="34"/>
  <c r="H55" i="31"/>
  <c r="H37" i="31"/>
  <c r="CE62" i="24"/>
  <c r="I364" i="34" s="1"/>
  <c r="H80" i="31"/>
  <c r="E140" i="34"/>
  <c r="H76" i="34"/>
  <c r="AN85" i="24"/>
  <c r="E181" i="34" s="1"/>
  <c r="H41" i="31"/>
  <c r="H39" i="31"/>
  <c r="H30" i="31"/>
  <c r="G12" i="34"/>
  <c r="H3" i="31"/>
  <c r="I108" i="34"/>
  <c r="C108" i="34"/>
  <c r="I76" i="34"/>
  <c r="C140" i="34"/>
  <c r="H140" i="34"/>
  <c r="F332" i="34"/>
  <c r="D300" i="34"/>
  <c r="E332" i="34"/>
  <c r="I332" i="34"/>
  <c r="H57" i="31"/>
  <c r="D236" i="34"/>
  <c r="H5" i="31"/>
  <c r="G108" i="34"/>
  <c r="E12" i="34"/>
  <c r="F140" i="34"/>
  <c r="H27" i="31"/>
  <c r="I140" i="34"/>
  <c r="F44" i="34"/>
  <c r="H204" i="34"/>
  <c r="G140" i="34"/>
  <c r="I12" i="34"/>
  <c r="D76" i="34"/>
  <c r="H51" i="31"/>
  <c r="H8" i="31"/>
  <c r="H4" i="31"/>
  <c r="H56" i="31"/>
  <c r="F204" i="34"/>
  <c r="H31" i="31"/>
  <c r="C12" i="34"/>
  <c r="H40" i="31"/>
  <c r="H24" i="31"/>
  <c r="F172" i="34"/>
  <c r="E300" i="34"/>
  <c r="F76" i="34"/>
  <c r="H19" i="31"/>
  <c r="BR85" i="24"/>
  <c r="G309" i="34" s="1"/>
  <c r="G76" i="34"/>
  <c r="CE48" i="24"/>
  <c r="G300" i="34"/>
  <c r="H63" i="31"/>
  <c r="D12" i="33"/>
  <c r="D626" i="25"/>
  <c r="D676" i="25"/>
  <c r="D671" i="25"/>
  <c r="D692" i="25"/>
  <c r="D670" i="25"/>
  <c r="D703" i="25"/>
  <c r="D700" i="25"/>
  <c r="D621" i="25"/>
  <c r="D686" i="25"/>
  <c r="D702" i="25"/>
  <c r="D688" i="25"/>
  <c r="D710" i="25"/>
  <c r="D690" i="25"/>
  <c r="D643" i="25"/>
  <c r="D674" i="25"/>
  <c r="D673" i="25"/>
  <c r="D638" i="25"/>
  <c r="D635" i="25"/>
  <c r="D694" i="25"/>
  <c r="D634" i="25"/>
  <c r="D620" i="25"/>
  <c r="D706" i="25"/>
  <c r="D678" i="25"/>
  <c r="D633" i="25"/>
  <c r="D682" i="25"/>
  <c r="D644" i="25"/>
  <c r="D684" i="25"/>
  <c r="D697" i="25"/>
  <c r="D640" i="25"/>
  <c r="D701" i="25"/>
  <c r="D698" i="25"/>
  <c r="D618" i="25"/>
  <c r="D639" i="25"/>
  <c r="D713" i="25"/>
  <c r="D631" i="25"/>
  <c r="D679" i="25"/>
  <c r="D695" i="25"/>
  <c r="D630" i="25"/>
  <c r="D672" i="25"/>
  <c r="D708" i="25"/>
  <c r="D645" i="25"/>
  <c r="D647" i="25"/>
  <c r="D646" i="25"/>
  <c r="D623" i="25"/>
  <c r="D636" i="25"/>
  <c r="D632" i="25"/>
  <c r="D677" i="25"/>
  <c r="D705" i="25"/>
  <c r="D675" i="25"/>
  <c r="D711" i="25"/>
  <c r="D693" i="25"/>
  <c r="D637" i="25"/>
  <c r="D641" i="25"/>
  <c r="D617" i="25"/>
  <c r="D709" i="25"/>
  <c r="D714" i="25"/>
  <c r="D628" i="25"/>
  <c r="D691" i="25"/>
  <c r="D625" i="25"/>
  <c r="D624" i="25"/>
  <c r="D683" i="25"/>
  <c r="D699" i="25"/>
  <c r="D687" i="25"/>
  <c r="D681" i="25"/>
  <c r="D627" i="25"/>
  <c r="D642" i="25"/>
  <c r="D619" i="25"/>
  <c r="D707" i="25"/>
  <c r="D629" i="25"/>
  <c r="D680" i="25"/>
  <c r="D648" i="25"/>
  <c r="D622" i="25"/>
  <c r="D669" i="25"/>
  <c r="D696" i="25"/>
  <c r="C87" i="8"/>
  <c r="D350" i="24"/>
  <c r="C94" i="15"/>
  <c r="G94" i="15" s="1"/>
  <c r="E373" i="34"/>
  <c r="I378" i="34"/>
  <c r="K612" i="24"/>
  <c r="F309" i="24"/>
  <c r="D352" i="24"/>
  <c r="C103" i="8" s="1"/>
  <c r="C50" i="8"/>
  <c r="E380" i="24"/>
  <c r="C121" i="8"/>
  <c r="D384" i="24"/>
  <c r="F234" i="24"/>
  <c r="F16" i="6"/>
  <c r="C74" i="15" l="1"/>
  <c r="G74" i="15" s="1"/>
  <c r="C706" i="24"/>
  <c r="C53" i="15"/>
  <c r="G53" i="15" s="1"/>
  <c r="H53" i="15" s="1"/>
  <c r="I53" i="15" s="1"/>
  <c r="F181" i="34"/>
  <c r="D21" i="34"/>
  <c r="C16" i="15"/>
  <c r="G16" i="15" s="1"/>
  <c r="C703" i="24"/>
  <c r="C50" i="15"/>
  <c r="G50" i="15" s="1"/>
  <c r="H50" i="15" s="1"/>
  <c r="I50" i="15" s="1"/>
  <c r="C181" i="34"/>
  <c r="H53" i="34"/>
  <c r="C27" i="15"/>
  <c r="G27" i="15" s="1"/>
  <c r="H27" i="15" s="1"/>
  <c r="C680" i="24"/>
  <c r="F277" i="34"/>
  <c r="C708" i="24"/>
  <c r="H181" i="34"/>
  <c r="C55" i="15"/>
  <c r="G55" i="15" s="1"/>
  <c r="I341" i="34"/>
  <c r="C91" i="15"/>
  <c r="G91" i="15" s="1"/>
  <c r="C647" i="24"/>
  <c r="E85" i="34"/>
  <c r="C684" i="24"/>
  <c r="C31" i="15"/>
  <c r="G31" i="15" s="1"/>
  <c r="M52" i="31"/>
  <c r="D241" i="34"/>
  <c r="M54" i="31"/>
  <c r="F241" i="34"/>
  <c r="E49" i="34"/>
  <c r="M11" i="31"/>
  <c r="M79" i="31"/>
  <c r="C369" i="34"/>
  <c r="M65" i="31"/>
  <c r="C305" i="34"/>
  <c r="F305" i="34"/>
  <c r="M68" i="31"/>
  <c r="M49" i="31"/>
  <c r="H209" i="34"/>
  <c r="H305" i="34"/>
  <c r="M70" i="31"/>
  <c r="M27" i="31"/>
  <c r="G113" i="34"/>
  <c r="G273" i="34"/>
  <c r="M62" i="31"/>
  <c r="M10" i="31"/>
  <c r="D49" i="34"/>
  <c r="D177" i="34"/>
  <c r="M38" i="31"/>
  <c r="AM85" i="24"/>
  <c r="C704" i="24" s="1"/>
  <c r="E337" i="34"/>
  <c r="BW85" i="24"/>
  <c r="M74" i="31"/>
  <c r="M59" i="31"/>
  <c r="D273" i="34"/>
  <c r="C81" i="34"/>
  <c r="M16" i="31"/>
  <c r="E209" i="34"/>
  <c r="M46" i="31"/>
  <c r="D17" i="34"/>
  <c r="M3" i="31"/>
  <c r="M47" i="31"/>
  <c r="F209" i="34"/>
  <c r="C45" i="15"/>
  <c r="G45" i="15" s="1"/>
  <c r="M12" i="31"/>
  <c r="F49" i="34"/>
  <c r="F337" i="34"/>
  <c r="M75" i="31"/>
  <c r="E145" i="34"/>
  <c r="M32" i="31"/>
  <c r="M15" i="31"/>
  <c r="I49" i="34"/>
  <c r="M35" i="31"/>
  <c r="H145" i="34"/>
  <c r="AU85" i="24"/>
  <c r="M72" i="31"/>
  <c r="C337" i="34"/>
  <c r="M23" i="31"/>
  <c r="C113" i="34"/>
  <c r="G177" i="34"/>
  <c r="M41" i="31"/>
  <c r="G209" i="34"/>
  <c r="M48" i="31"/>
  <c r="CE52" i="24"/>
  <c r="C67" i="24"/>
  <c r="E17" i="34"/>
  <c r="M4" i="31"/>
  <c r="M76" i="31"/>
  <c r="G337" i="34"/>
  <c r="C698" i="24"/>
  <c r="I273" i="34"/>
  <c r="M64" i="31"/>
  <c r="M18" i="31"/>
  <c r="E81" i="34"/>
  <c r="I145" i="34"/>
  <c r="M36" i="31"/>
  <c r="E85" i="24"/>
  <c r="C669" i="24"/>
  <c r="I305" i="34"/>
  <c r="M71" i="31"/>
  <c r="M13" i="31"/>
  <c r="G49" i="34"/>
  <c r="M80" i="31"/>
  <c r="D369" i="34"/>
  <c r="M34" i="31"/>
  <c r="G145" i="34"/>
  <c r="F17" i="34"/>
  <c r="M5" i="31"/>
  <c r="M73" i="31"/>
  <c r="D337" i="34"/>
  <c r="AP85" i="24"/>
  <c r="C707" i="24" s="1"/>
  <c r="BS85" i="24"/>
  <c r="H17" i="34"/>
  <c r="M7" i="31"/>
  <c r="M45" i="31"/>
  <c r="D209" i="34"/>
  <c r="M42" i="31"/>
  <c r="H177" i="34"/>
  <c r="M66" i="31"/>
  <c r="D305" i="34"/>
  <c r="M37" i="31"/>
  <c r="C177" i="34"/>
  <c r="CB85" i="24"/>
  <c r="M43" i="31"/>
  <c r="I177" i="34"/>
  <c r="C273" i="34"/>
  <c r="M58" i="31"/>
  <c r="I209" i="34"/>
  <c r="M50" i="31"/>
  <c r="BA85" i="24"/>
  <c r="D245" i="34" s="1"/>
  <c r="Q85" i="24"/>
  <c r="C85" i="34" s="1"/>
  <c r="C696" i="24"/>
  <c r="BG85" i="24"/>
  <c r="C71" i="15" s="1"/>
  <c r="G71" i="15" s="1"/>
  <c r="E177" i="34"/>
  <c r="M39" i="31"/>
  <c r="M61" i="31"/>
  <c r="F273" i="34"/>
  <c r="M14" i="31"/>
  <c r="H49" i="34"/>
  <c r="M26" i="31"/>
  <c r="F113" i="34"/>
  <c r="E241" i="34"/>
  <c r="M53" i="31"/>
  <c r="CC85" i="24"/>
  <c r="M60" i="31"/>
  <c r="E273" i="34"/>
  <c r="M57" i="31"/>
  <c r="I241" i="34"/>
  <c r="AB85" i="24"/>
  <c r="M8" i="31"/>
  <c r="I17" i="34"/>
  <c r="M77" i="31"/>
  <c r="H337" i="34"/>
  <c r="M31" i="31"/>
  <c r="D145" i="34"/>
  <c r="M67" i="31"/>
  <c r="E305" i="34"/>
  <c r="M69" i="31"/>
  <c r="G305" i="34"/>
  <c r="I337" i="34"/>
  <c r="M78" i="31"/>
  <c r="G241" i="34"/>
  <c r="M55" i="31"/>
  <c r="AW85" i="24"/>
  <c r="C631" i="24" s="1"/>
  <c r="I113" i="34"/>
  <c r="M29" i="31"/>
  <c r="M44" i="31"/>
  <c r="C209" i="34"/>
  <c r="D113" i="34"/>
  <c r="M24" i="31"/>
  <c r="M25" i="31"/>
  <c r="E113" i="34"/>
  <c r="H273" i="34"/>
  <c r="M63" i="31"/>
  <c r="M19" i="31"/>
  <c r="F81" i="34"/>
  <c r="BN85" i="24"/>
  <c r="T85" i="24"/>
  <c r="M9" i="31"/>
  <c r="C49" i="34"/>
  <c r="J85" i="24"/>
  <c r="X85" i="24"/>
  <c r="C117" i="34" s="1"/>
  <c r="M21" i="31"/>
  <c r="H81" i="34"/>
  <c r="C43" i="15"/>
  <c r="AV85" i="24"/>
  <c r="C60" i="15" s="1"/>
  <c r="F85" i="24"/>
  <c r="F21" i="34" s="1"/>
  <c r="AY85" i="24"/>
  <c r="I213" i="34" s="1"/>
  <c r="M6" i="31"/>
  <c r="G17" i="34"/>
  <c r="M40" i="31"/>
  <c r="F177" i="34"/>
  <c r="M28" i="31"/>
  <c r="H113" i="34"/>
  <c r="M17" i="31"/>
  <c r="D81" i="34"/>
  <c r="M51" i="31"/>
  <c r="C241" i="34"/>
  <c r="BY85" i="24"/>
  <c r="I85" i="24"/>
  <c r="L85" i="24"/>
  <c r="C677" i="24" s="1"/>
  <c r="H21" i="34"/>
  <c r="BC85" i="24"/>
  <c r="C67" i="15" s="1"/>
  <c r="G67" i="15" s="1"/>
  <c r="BL85" i="24"/>
  <c r="C76" i="15" s="1"/>
  <c r="G76" i="15" s="1"/>
  <c r="BO85" i="24"/>
  <c r="C79" i="15" s="1"/>
  <c r="G79" i="15" s="1"/>
  <c r="M22" i="31"/>
  <c r="I81" i="34"/>
  <c r="H241" i="34"/>
  <c r="M56" i="31"/>
  <c r="C145" i="34"/>
  <c r="M30" i="31"/>
  <c r="M33" i="31"/>
  <c r="F145" i="34"/>
  <c r="M20" i="31"/>
  <c r="G81" i="34"/>
  <c r="AC85" i="24"/>
  <c r="BU85" i="24"/>
  <c r="C57" i="15"/>
  <c r="G57" i="15" s="1"/>
  <c r="C638" i="24"/>
  <c r="I277" i="34"/>
  <c r="C710" i="24"/>
  <c r="E277" i="34"/>
  <c r="C20" i="15"/>
  <c r="G20" i="15" s="1"/>
  <c r="C634" i="24"/>
  <c r="C628" i="24"/>
  <c r="C66" i="15"/>
  <c r="G66" i="15" s="1"/>
  <c r="D53" i="34"/>
  <c r="C642" i="24"/>
  <c r="C56" i="15"/>
  <c r="G56" i="15" s="1"/>
  <c r="C68" i="15"/>
  <c r="G68" i="15" s="1"/>
  <c r="C25" i="15"/>
  <c r="G25" i="15" s="1"/>
  <c r="C64" i="15"/>
  <c r="G64" i="15" s="1"/>
  <c r="D341" i="34"/>
  <c r="C23" i="15"/>
  <c r="G23" i="15" s="1"/>
  <c r="C692" i="24"/>
  <c r="C39" i="15"/>
  <c r="G39" i="15" s="1"/>
  <c r="F53" i="34"/>
  <c r="C644" i="24"/>
  <c r="C705" i="24"/>
  <c r="C88" i="15"/>
  <c r="G88" i="15" s="1"/>
  <c r="C52" i="15"/>
  <c r="G52" i="15" s="1"/>
  <c r="C624" i="24"/>
  <c r="C711" i="24"/>
  <c r="C632" i="24"/>
  <c r="C58" i="15"/>
  <c r="G58" i="15" s="1"/>
  <c r="I309" i="34"/>
  <c r="C82" i="15"/>
  <c r="G82" i="15" s="1"/>
  <c r="I85" i="34"/>
  <c r="C35" i="15"/>
  <c r="G35" i="15" s="1"/>
  <c r="C26" i="15"/>
  <c r="G26" i="15" s="1"/>
  <c r="C700" i="24"/>
  <c r="C623" i="24"/>
  <c r="C37" i="15"/>
  <c r="G37" i="15" s="1"/>
  <c r="C47" i="15"/>
  <c r="G47" i="15" s="1"/>
  <c r="C691" i="24"/>
  <c r="C81" i="15"/>
  <c r="G81" i="15" s="1"/>
  <c r="C38" i="15"/>
  <c r="G38" i="15" s="1"/>
  <c r="C640" i="24"/>
  <c r="C679" i="24"/>
  <c r="C616" i="24"/>
  <c r="C62" i="15"/>
  <c r="C70" i="15"/>
  <c r="G70" i="15" s="1"/>
  <c r="I245" i="34"/>
  <c r="C709" i="24"/>
  <c r="C687" i="24"/>
  <c r="C626" i="24"/>
  <c r="C34" i="15"/>
  <c r="G34" i="15" s="1"/>
  <c r="C646" i="24"/>
  <c r="C28" i="15"/>
  <c r="H341" i="34"/>
  <c r="C681" i="24"/>
  <c r="C19" i="15"/>
  <c r="G19" i="15" s="1"/>
  <c r="C636" i="24"/>
  <c r="C72" i="15"/>
  <c r="G72" i="15" s="1"/>
  <c r="G277" i="34"/>
  <c r="G21" i="34"/>
  <c r="H245" i="34"/>
  <c r="C42" i="15"/>
  <c r="G42" i="15" s="1"/>
  <c r="C75" i="15"/>
  <c r="G75" i="15" s="1"/>
  <c r="I117" i="34"/>
  <c r="C699" i="24"/>
  <c r="C44" i="15"/>
  <c r="G44" i="15" s="1"/>
  <c r="C48" i="15"/>
  <c r="G48" i="15" s="1"/>
  <c r="C80" i="15"/>
  <c r="G80" i="15" s="1"/>
  <c r="C690" i="24"/>
  <c r="E309" i="34"/>
  <c r="H149" i="34"/>
  <c r="C46" i="15"/>
  <c r="G46" i="15" s="1"/>
  <c r="C49" i="15"/>
  <c r="G49" i="15" s="1"/>
  <c r="C683" i="24"/>
  <c r="C30" i="15"/>
  <c r="H30" i="15" s="1"/>
  <c r="I30" i="15" s="1"/>
  <c r="C697" i="24"/>
  <c r="C614" i="24"/>
  <c r="D615" i="24" s="1"/>
  <c r="I149" i="34"/>
  <c r="C686" i="24"/>
  <c r="G85" i="34"/>
  <c r="E624" i="25"/>
  <c r="E613" i="25"/>
  <c r="E712" i="25" s="1"/>
  <c r="D716" i="25"/>
  <c r="G33" i="15"/>
  <c r="H33" i="15" s="1"/>
  <c r="I33" i="15" s="1"/>
  <c r="G69" i="15"/>
  <c r="H69" i="15" s="1"/>
  <c r="I69" i="15" s="1"/>
  <c r="D417" i="24"/>
  <c r="C138" i="8"/>
  <c r="E699" i="25"/>
  <c r="E683" i="25"/>
  <c r="E635" i="25" l="1"/>
  <c r="E648" i="25"/>
  <c r="E642" i="25"/>
  <c r="E672" i="25"/>
  <c r="E627" i="25"/>
  <c r="E688" i="25"/>
  <c r="E704" i="25"/>
  <c r="E646" i="25"/>
  <c r="E671" i="25"/>
  <c r="E643" i="25"/>
  <c r="E639" i="25"/>
  <c r="E645" i="25"/>
  <c r="E630" i="25"/>
  <c r="E637" i="25"/>
  <c r="E686" i="25"/>
  <c r="E669" i="25"/>
  <c r="E641" i="25"/>
  <c r="E629" i="25"/>
  <c r="E634" i="25"/>
  <c r="E678" i="25"/>
  <c r="E638" i="25"/>
  <c r="E711" i="25"/>
  <c r="E701" i="25"/>
  <c r="E681" i="25"/>
  <c r="E713" i="25"/>
  <c r="E685" i="25"/>
  <c r="E702" i="25"/>
  <c r="E626" i="25"/>
  <c r="E696" i="25"/>
  <c r="E625" i="25"/>
  <c r="F625" i="25" s="1"/>
  <c r="E636" i="25"/>
  <c r="E647" i="25"/>
  <c r="E694" i="25"/>
  <c r="E717" i="25"/>
  <c r="E710" i="25"/>
  <c r="E703" i="25"/>
  <c r="E674" i="25"/>
  <c r="E644" i="25"/>
  <c r="E631" i="25"/>
  <c r="E690" i="25"/>
  <c r="E628" i="25"/>
  <c r="E633" i="25"/>
  <c r="E706" i="25"/>
  <c r="E670" i="25"/>
  <c r="E697" i="25"/>
  <c r="E676" i="25"/>
  <c r="E677" i="25"/>
  <c r="E693" i="25"/>
  <c r="E708" i="25"/>
  <c r="E695" i="25"/>
  <c r="E692" i="25"/>
  <c r="E687" i="25"/>
  <c r="E679" i="25"/>
  <c r="E640" i="25"/>
  <c r="E709" i="25"/>
  <c r="E707" i="25"/>
  <c r="E700" i="25"/>
  <c r="E673" i="25"/>
  <c r="E682" i="25"/>
  <c r="E680" i="25"/>
  <c r="E691" i="25"/>
  <c r="E684" i="25"/>
  <c r="E689" i="25"/>
  <c r="E698" i="25"/>
  <c r="E675" i="25"/>
  <c r="E632" i="25"/>
  <c r="E705" i="25"/>
  <c r="E714" i="25"/>
  <c r="H277" i="34"/>
  <c r="G181" i="34"/>
  <c r="C618" i="24"/>
  <c r="C277" i="34"/>
  <c r="C51" i="15"/>
  <c r="G51" i="15" s="1"/>
  <c r="C61" i="15"/>
  <c r="F245" i="34"/>
  <c r="C63" i="15"/>
  <c r="G63" i="15" s="1"/>
  <c r="C671" i="24"/>
  <c r="D309" i="34"/>
  <c r="C627" i="24"/>
  <c r="C682" i="24"/>
  <c r="C625" i="24"/>
  <c r="G213" i="34"/>
  <c r="C29" i="15"/>
  <c r="G29" i="15" s="1"/>
  <c r="C65" i="15"/>
  <c r="H65" i="15" s="1"/>
  <c r="I65" i="15" s="1"/>
  <c r="C630" i="24"/>
  <c r="C18" i="15"/>
  <c r="G18" i="15" s="1"/>
  <c r="D181" i="34"/>
  <c r="E53" i="34"/>
  <c r="C93" i="15"/>
  <c r="G93" i="15" s="1"/>
  <c r="D373" i="34"/>
  <c r="C620" i="24"/>
  <c r="C24" i="15"/>
  <c r="G24" i="15" s="1"/>
  <c r="C92" i="15"/>
  <c r="G92" i="15" s="1"/>
  <c r="C622" i="24"/>
  <c r="C373" i="34"/>
  <c r="C712" i="24"/>
  <c r="E213" i="34"/>
  <c r="C59" i="15"/>
  <c r="G59" i="15" s="1"/>
  <c r="G43" i="15"/>
  <c r="H43" i="15" s="1"/>
  <c r="I43" i="15" s="1"/>
  <c r="C694" i="24"/>
  <c r="C41" i="15"/>
  <c r="H117" i="34"/>
  <c r="C637" i="24"/>
  <c r="C689" i="24"/>
  <c r="C645" i="24"/>
  <c r="C89" i="15"/>
  <c r="G89" i="15" s="1"/>
  <c r="G341" i="34"/>
  <c r="H309" i="34"/>
  <c r="C639" i="24"/>
  <c r="C83" i="15"/>
  <c r="G83" i="15" s="1"/>
  <c r="C54" i="15"/>
  <c r="G54" i="15" s="1"/>
  <c r="C675" i="24"/>
  <c r="C53" i="34"/>
  <c r="C22" i="15"/>
  <c r="C40" i="15"/>
  <c r="G40" i="15" s="1"/>
  <c r="C693" i="24"/>
  <c r="G117" i="34"/>
  <c r="C17" i="34"/>
  <c r="CE67" i="24"/>
  <c r="I369" i="34" s="1"/>
  <c r="M2" i="31"/>
  <c r="C85" i="24"/>
  <c r="C85" i="15"/>
  <c r="G85" i="15" s="1"/>
  <c r="C641" i="24"/>
  <c r="C341" i="34"/>
  <c r="E341" i="34"/>
  <c r="C87" i="15"/>
  <c r="G87" i="15" s="1"/>
  <c r="C643" i="24"/>
  <c r="I21" i="34"/>
  <c r="C21" i="15"/>
  <c r="G21" i="15" s="1"/>
  <c r="C674" i="24"/>
  <c r="C713" i="24"/>
  <c r="C633" i="24"/>
  <c r="C36" i="15"/>
  <c r="H45" i="15"/>
  <c r="I45" i="15" s="1"/>
  <c r="F85" i="34"/>
  <c r="C32" i="15"/>
  <c r="G32" i="15" s="1"/>
  <c r="C685" i="24"/>
  <c r="F213" i="34"/>
  <c r="C619" i="24"/>
  <c r="C309" i="34"/>
  <c r="C78" i="15"/>
  <c r="G78" i="15" s="1"/>
  <c r="C17" i="15"/>
  <c r="C670" i="24"/>
  <c r="E21" i="34"/>
  <c r="H35" i="15"/>
  <c r="I35" i="15" s="1"/>
  <c r="H47" i="15"/>
  <c r="H37" i="15"/>
  <c r="I37" i="15" s="1"/>
  <c r="G28" i="15"/>
  <c r="H28" i="15" s="1"/>
  <c r="I28" i="15" s="1"/>
  <c r="G30" i="15"/>
  <c r="H49" i="15"/>
  <c r="H48" i="15"/>
  <c r="I48" i="15" s="1"/>
  <c r="H46" i="15"/>
  <c r="C168" i="8"/>
  <c r="D421" i="24"/>
  <c r="D689" i="24"/>
  <c r="D702" i="24"/>
  <c r="D686" i="24"/>
  <c r="D670" i="24"/>
  <c r="D705" i="24"/>
  <c r="D699" i="24"/>
  <c r="D683" i="24"/>
  <c r="D643" i="24"/>
  <c r="D641" i="24"/>
  <c r="D639" i="24"/>
  <c r="D637" i="24"/>
  <c r="D635" i="24"/>
  <c r="D633" i="24"/>
  <c r="D631" i="24"/>
  <c r="D690" i="24"/>
  <c r="D674" i="24"/>
  <c r="D711" i="24"/>
  <c r="D709" i="24"/>
  <c r="D707" i="24"/>
  <c r="D693" i="24"/>
  <c r="D624" i="24"/>
  <c r="D616" i="24"/>
  <c r="D695" i="24"/>
  <c r="D691" i="24"/>
  <c r="D687" i="24"/>
  <c r="D645" i="24"/>
  <c r="D716" i="24"/>
  <c r="D713" i="24"/>
  <c r="D672" i="24"/>
  <c r="D647" i="24"/>
  <c r="D630" i="24"/>
  <c r="D685" i="24"/>
  <c r="D681" i="24"/>
  <c r="D632" i="24"/>
  <c r="D627" i="24"/>
  <c r="D623" i="24"/>
  <c r="D634" i="24"/>
  <c r="D679" i="24"/>
  <c r="D677" i="24"/>
  <c r="D636" i="24"/>
  <c r="D622" i="24"/>
  <c r="D700" i="24"/>
  <c r="D638" i="24"/>
  <c r="D703" i="24"/>
  <c r="D669" i="24"/>
  <c r="D628" i="24"/>
  <c r="D617" i="24"/>
  <c r="D706" i="24"/>
  <c r="D675" i="24"/>
  <c r="D640" i="24"/>
  <c r="D698" i="24"/>
  <c r="D694" i="24"/>
  <c r="D668" i="24"/>
  <c r="D626" i="24"/>
  <c r="D710" i="24"/>
  <c r="D644" i="24"/>
  <c r="D701" i="24"/>
  <c r="D671" i="24"/>
  <c r="D682" i="24"/>
  <c r="D678" i="24"/>
  <c r="D625" i="24"/>
  <c r="D697" i="24"/>
  <c r="D712" i="24"/>
  <c r="D646" i="24"/>
  <c r="D629" i="24"/>
  <c r="D692" i="24"/>
  <c r="D688" i="24"/>
  <c r="D684" i="24"/>
  <c r="D673" i="24"/>
  <c r="D619" i="24"/>
  <c r="D618" i="24"/>
  <c r="D708" i="24"/>
  <c r="D704" i="24"/>
  <c r="D680" i="24"/>
  <c r="D621" i="24"/>
  <c r="D676" i="24"/>
  <c r="D642" i="24"/>
  <c r="D696" i="24"/>
  <c r="D620" i="24"/>
  <c r="H63" i="15" l="1"/>
  <c r="E716" i="25"/>
  <c r="C648" i="24"/>
  <c r="M716" i="24" s="1"/>
  <c r="G65" i="15"/>
  <c r="G22" i="15"/>
  <c r="G36" i="15"/>
  <c r="H36" i="15" s="1"/>
  <c r="I36" i="15" s="1"/>
  <c r="H54" i="15"/>
  <c r="G17" i="15"/>
  <c r="C21" i="34"/>
  <c r="C15" i="15"/>
  <c r="G15" i="15" s="1"/>
  <c r="C668" i="24"/>
  <c r="C715" i="24" s="1"/>
  <c r="CE85" i="24"/>
  <c r="H41" i="15"/>
  <c r="I41" i="15" s="1"/>
  <c r="G41" i="15"/>
  <c r="H24" i="15"/>
  <c r="I24" i="15" s="1"/>
  <c r="C172" i="8"/>
  <c r="D424" i="24"/>
  <c r="C177" i="8" s="1"/>
  <c r="F712" i="25"/>
  <c r="F696" i="25"/>
  <c r="F680" i="25"/>
  <c r="F709" i="25"/>
  <c r="F693" i="25"/>
  <c r="F677" i="25"/>
  <c r="F706" i="25"/>
  <c r="F690" i="25"/>
  <c r="F674" i="25"/>
  <c r="F703" i="25"/>
  <c r="F687" i="25"/>
  <c r="F671" i="25"/>
  <c r="F648" i="25"/>
  <c r="F646" i="25"/>
  <c r="F630" i="25"/>
  <c r="F627" i="25"/>
  <c r="F707" i="25"/>
  <c r="F691" i="25"/>
  <c r="F675" i="25"/>
  <c r="F714" i="25"/>
  <c r="F698" i="25"/>
  <c r="F682" i="25"/>
  <c r="F711" i="25"/>
  <c r="F695" i="25"/>
  <c r="F679" i="25"/>
  <c r="F647" i="25"/>
  <c r="F705" i="25"/>
  <c r="F689" i="25"/>
  <c r="F673" i="25"/>
  <c r="F640" i="25"/>
  <c r="F633" i="25"/>
  <c r="F629" i="25"/>
  <c r="F702" i="25"/>
  <c r="F686" i="25"/>
  <c r="F670" i="25"/>
  <c r="F628" i="25"/>
  <c r="F699" i="25"/>
  <c r="F683" i="25"/>
  <c r="F639" i="25"/>
  <c r="F704" i="25"/>
  <c r="F688" i="25"/>
  <c r="F672" i="25"/>
  <c r="F642" i="25"/>
  <c r="F635" i="25"/>
  <c r="F700" i="25"/>
  <c r="F684" i="25"/>
  <c r="F644" i="25"/>
  <c r="F701" i="25"/>
  <c r="F697" i="25"/>
  <c r="F637" i="25"/>
  <c r="F676" i="25"/>
  <c r="F713" i="25"/>
  <c r="F636" i="25"/>
  <c r="F631" i="25"/>
  <c r="F692" i="25"/>
  <c r="F641" i="25"/>
  <c r="F685" i="25"/>
  <c r="F678" i="25"/>
  <c r="F717" i="25"/>
  <c r="F710" i="25"/>
  <c r="F626" i="25"/>
  <c r="F643" i="25"/>
  <c r="F634" i="25"/>
  <c r="F708" i="25"/>
  <c r="F669" i="25"/>
  <c r="F645" i="25"/>
  <c r="F694" i="25"/>
  <c r="F681" i="25"/>
  <c r="F632" i="25"/>
  <c r="F638" i="25"/>
  <c r="D715" i="24"/>
  <c r="E623" i="24"/>
  <c r="H22" i="15" l="1"/>
  <c r="I22" i="15" s="1"/>
  <c r="H17" i="15"/>
  <c r="I17" i="15" s="1"/>
  <c r="I373" i="34"/>
  <c r="C716" i="24"/>
  <c r="E612" i="24"/>
  <c r="E686" i="24" s="1"/>
  <c r="F716" i="25"/>
  <c r="G626" i="25"/>
  <c r="E716" i="24"/>
  <c r="E628" i="24" l="1"/>
  <c r="E641" i="24"/>
  <c r="E697" i="24"/>
  <c r="E706" i="24"/>
  <c r="E638" i="24"/>
  <c r="E670" i="24"/>
  <c r="E677" i="24"/>
  <c r="E643" i="24"/>
  <c r="E645" i="24"/>
  <c r="E695" i="24"/>
  <c r="E711" i="24"/>
  <c r="E637" i="24"/>
  <c r="E703" i="24"/>
  <c r="E702" i="24"/>
  <c r="E629" i="24"/>
  <c r="E713" i="24"/>
  <c r="E707" i="24"/>
  <c r="E673" i="24"/>
  <c r="E688" i="24"/>
  <c r="E644" i="24"/>
  <c r="E690" i="24"/>
  <c r="E626" i="24"/>
  <c r="E694" i="24"/>
  <c r="E698" i="24"/>
  <c r="E639" i="24"/>
  <c r="E692" i="24"/>
  <c r="E681" i="24"/>
  <c r="E674" i="24"/>
  <c r="E682" i="24"/>
  <c r="E647" i="24"/>
  <c r="E632" i="24"/>
  <c r="E624" i="24"/>
  <c r="F624" i="24" s="1"/>
  <c r="F704" i="24" s="1"/>
  <c r="E685" i="24"/>
  <c r="E631" i="24"/>
  <c r="E672" i="24"/>
  <c r="E676" i="24"/>
  <c r="E691" i="24"/>
  <c r="E675" i="24"/>
  <c r="E671" i="24"/>
  <c r="E684" i="24"/>
  <c r="E704" i="24"/>
  <c r="E687" i="24"/>
  <c r="E680" i="24"/>
  <c r="E709" i="24"/>
  <c r="E700" i="24"/>
  <c r="E678" i="24"/>
  <c r="E636" i="24"/>
  <c r="E696" i="24"/>
  <c r="E679" i="24"/>
  <c r="E642" i="24"/>
  <c r="E710" i="24"/>
  <c r="E708" i="24"/>
  <c r="E669" i="24"/>
  <c r="E693" i="24"/>
  <c r="E634" i="24"/>
  <c r="E699" i="24"/>
  <c r="E712" i="24"/>
  <c r="E668" i="24"/>
  <c r="E627" i="24"/>
  <c r="E683" i="24"/>
  <c r="E633" i="24"/>
  <c r="E635" i="24"/>
  <c r="E701" i="24"/>
  <c r="E689" i="24"/>
  <c r="E705" i="24"/>
  <c r="E646" i="24"/>
  <c r="E625" i="24"/>
  <c r="E640" i="24"/>
  <c r="E630" i="24"/>
  <c r="G709" i="25"/>
  <c r="G693" i="25"/>
  <c r="G677" i="25"/>
  <c r="G706" i="25"/>
  <c r="G690" i="25"/>
  <c r="G674" i="25"/>
  <c r="G703" i="25"/>
  <c r="G687" i="25"/>
  <c r="G671" i="25"/>
  <c r="G648" i="25"/>
  <c r="G646" i="25"/>
  <c r="G630" i="25"/>
  <c r="G627" i="25"/>
  <c r="G717" i="25"/>
  <c r="G700" i="25"/>
  <c r="G684" i="25"/>
  <c r="G644" i="25"/>
  <c r="G642" i="25"/>
  <c r="G640" i="25"/>
  <c r="G638" i="25"/>
  <c r="G636" i="25"/>
  <c r="G634" i="25"/>
  <c r="G632" i="25"/>
  <c r="G704" i="25"/>
  <c r="G688" i="25"/>
  <c r="G672" i="25"/>
  <c r="G711" i="25"/>
  <c r="G695" i="25"/>
  <c r="G679" i="25"/>
  <c r="G647" i="25"/>
  <c r="G708" i="25"/>
  <c r="G692" i="25"/>
  <c r="G676" i="25"/>
  <c r="G645" i="25"/>
  <c r="G643" i="25"/>
  <c r="G641" i="25"/>
  <c r="G639" i="25"/>
  <c r="G637" i="25"/>
  <c r="G635" i="25"/>
  <c r="G633" i="25"/>
  <c r="G631" i="25"/>
  <c r="G702" i="25"/>
  <c r="G686" i="25"/>
  <c r="G670" i="25"/>
  <c r="G628" i="25"/>
  <c r="G705" i="25"/>
  <c r="G689" i="25"/>
  <c r="G673" i="25"/>
  <c r="G629" i="25"/>
  <c r="G713" i="25"/>
  <c r="G697" i="25"/>
  <c r="G681" i="25"/>
  <c r="G710" i="25"/>
  <c r="G694" i="25"/>
  <c r="G678" i="25"/>
  <c r="G712" i="25"/>
  <c r="G696" i="25"/>
  <c r="G680" i="25"/>
  <c r="G675" i="25"/>
  <c r="G691" i="25"/>
  <c r="G707" i="25"/>
  <c r="G683" i="25"/>
  <c r="G669" i="25"/>
  <c r="G701" i="25"/>
  <c r="G699" i="25"/>
  <c r="G682" i="25"/>
  <c r="G685" i="25"/>
  <c r="G698" i="25"/>
  <c r="G714" i="25"/>
  <c r="F632" i="24" l="1"/>
  <c r="F670" i="24"/>
  <c r="F709" i="24"/>
  <c r="F703" i="24"/>
  <c r="F696" i="24"/>
  <c r="F668" i="24"/>
  <c r="F716" i="24"/>
  <c r="F706" i="24"/>
  <c r="F671" i="24"/>
  <c r="F697" i="24"/>
  <c r="F672" i="24"/>
  <c r="F701" i="24"/>
  <c r="F690" i="24"/>
  <c r="F681" i="24"/>
  <c r="F675" i="24"/>
  <c r="F639" i="24"/>
  <c r="F626" i="24"/>
  <c r="F673" i="24"/>
  <c r="F674" i="24"/>
  <c r="F638" i="24"/>
  <c r="F641" i="24"/>
  <c r="F643" i="24"/>
  <c r="F669" i="24"/>
  <c r="F702" i="24"/>
  <c r="F684" i="24"/>
  <c r="F644" i="24"/>
  <c r="F637" i="24"/>
  <c r="F627" i="24"/>
  <c r="F682" i="24"/>
  <c r="F699" i="24"/>
  <c r="F691" i="24"/>
  <c r="F646" i="24"/>
  <c r="F636" i="24"/>
  <c r="F695" i="24"/>
  <c r="F689" i="24"/>
  <c r="F705" i="24"/>
  <c r="F640" i="24"/>
  <c r="F630" i="24"/>
  <c r="F635" i="24"/>
  <c r="F645" i="24"/>
  <c r="F647" i="24"/>
  <c r="F698" i="24"/>
  <c r="F642" i="24"/>
  <c r="F678" i="24"/>
  <c r="F677" i="24"/>
  <c r="F628" i="24"/>
  <c r="F693" i="24"/>
  <c r="F707" i="24"/>
  <c r="F634" i="24"/>
  <c r="F633" i="24"/>
  <c r="F625" i="24"/>
  <c r="F631" i="24"/>
  <c r="F683" i="24"/>
  <c r="F680" i="24"/>
  <c r="F685" i="24"/>
  <c r="F711" i="24"/>
  <c r="F676" i="24"/>
  <c r="F692" i="24"/>
  <c r="F688" i="24"/>
  <c r="F708" i="24"/>
  <c r="F686" i="24"/>
  <c r="F687" i="24"/>
  <c r="F694" i="24"/>
  <c r="F713" i="24"/>
  <c r="F679" i="24"/>
  <c r="F712" i="24"/>
  <c r="F700" i="24"/>
  <c r="F629" i="24"/>
  <c r="F710" i="24"/>
  <c r="E715" i="24"/>
  <c r="G716" i="25"/>
  <c r="H629" i="25"/>
  <c r="F715" i="24" l="1"/>
  <c r="G625" i="24"/>
  <c r="G689" i="24" s="1"/>
  <c r="H706" i="25"/>
  <c r="H690" i="25"/>
  <c r="H674" i="25"/>
  <c r="H703" i="25"/>
  <c r="H687" i="25"/>
  <c r="H671" i="25"/>
  <c r="H648" i="25"/>
  <c r="H646" i="25"/>
  <c r="H630" i="25"/>
  <c r="H717" i="25"/>
  <c r="H700" i="25"/>
  <c r="H684" i="25"/>
  <c r="H644" i="25"/>
  <c r="H642" i="25"/>
  <c r="H640" i="25"/>
  <c r="H638" i="25"/>
  <c r="H636" i="25"/>
  <c r="H634" i="25"/>
  <c r="H632" i="25"/>
  <c r="H713" i="25"/>
  <c r="H697" i="25"/>
  <c r="H681" i="25"/>
  <c r="H701" i="25"/>
  <c r="H685" i="25"/>
  <c r="H669" i="25"/>
  <c r="H708" i="25"/>
  <c r="H692" i="25"/>
  <c r="H676" i="25"/>
  <c r="H645" i="25"/>
  <c r="H643" i="25"/>
  <c r="H641" i="25"/>
  <c r="H639" i="25"/>
  <c r="H637" i="25"/>
  <c r="H635" i="25"/>
  <c r="H633" i="25"/>
  <c r="H631" i="25"/>
  <c r="H705" i="25"/>
  <c r="H689" i="25"/>
  <c r="H673" i="25"/>
  <c r="H699" i="25"/>
  <c r="H683" i="25"/>
  <c r="H707" i="25"/>
  <c r="H691" i="25"/>
  <c r="H675" i="25"/>
  <c r="H704" i="25"/>
  <c r="H688" i="25"/>
  <c r="H672" i="25"/>
  <c r="H712" i="25"/>
  <c r="H696" i="25"/>
  <c r="H680" i="25"/>
  <c r="H711" i="25"/>
  <c r="H695" i="25"/>
  <c r="H679" i="25"/>
  <c r="H709" i="25"/>
  <c r="H647" i="25"/>
  <c r="H678" i="25"/>
  <c r="H710" i="25"/>
  <c r="H702" i="25"/>
  <c r="H677" i="25"/>
  <c r="H670" i="25"/>
  <c r="H682" i="25"/>
  <c r="H698" i="25"/>
  <c r="H694" i="25"/>
  <c r="H686" i="25"/>
  <c r="H693" i="25"/>
  <c r="H714" i="25"/>
  <c r="G678" i="24" l="1"/>
  <c r="G682" i="24"/>
  <c r="G671" i="24"/>
  <c r="G698" i="24"/>
  <c r="G675" i="24"/>
  <c r="G669" i="24"/>
  <c r="G713" i="24"/>
  <c r="G674" i="24"/>
  <c r="G708" i="24"/>
  <c r="G705" i="24"/>
  <c r="G627" i="24"/>
  <c r="G692" i="24"/>
  <c r="G710" i="24"/>
  <c r="G681" i="24"/>
  <c r="G706" i="24"/>
  <c r="G699" i="24"/>
  <c r="G645" i="24"/>
  <c r="G630" i="24"/>
  <c r="G672" i="24"/>
  <c r="G639" i="24"/>
  <c r="G711" i="24"/>
  <c r="G701" i="24"/>
  <c r="G679" i="24"/>
  <c r="G635" i="24"/>
  <c r="G646" i="24"/>
  <c r="G696" i="24"/>
  <c r="G695" i="24"/>
  <c r="G628" i="24"/>
  <c r="G707" i="24"/>
  <c r="G697" i="24"/>
  <c r="G703" i="24"/>
  <c r="G709" i="24"/>
  <c r="G641" i="24"/>
  <c r="G640" i="24"/>
  <c r="G686" i="24"/>
  <c r="G647" i="24"/>
  <c r="G642" i="24"/>
  <c r="G632" i="24"/>
  <c r="G670" i="24"/>
  <c r="G691" i="24"/>
  <c r="G636" i="24"/>
  <c r="G690" i="24"/>
  <c r="G688" i="24"/>
  <c r="G680" i="24"/>
  <c r="G673" i="24"/>
  <c r="G702" i="24"/>
  <c r="G704" i="24"/>
  <c r="G683" i="24"/>
  <c r="G668" i="24"/>
  <c r="G677" i="24"/>
  <c r="G676" i="24"/>
  <c r="G685" i="24"/>
  <c r="G633" i="24"/>
  <c r="G626" i="24"/>
  <c r="G712" i="24"/>
  <c r="G629" i="24"/>
  <c r="G637" i="24"/>
  <c r="G716" i="24"/>
  <c r="G643" i="24"/>
  <c r="G693" i="24"/>
  <c r="G631" i="24"/>
  <c r="G700" i="24"/>
  <c r="G644" i="24"/>
  <c r="G634" i="24"/>
  <c r="G694" i="24"/>
  <c r="G638" i="24"/>
  <c r="G684" i="24"/>
  <c r="G687" i="24"/>
  <c r="H716" i="25"/>
  <c r="I630" i="25"/>
  <c r="H628" i="24" l="1"/>
  <c r="H638" i="24" s="1"/>
  <c r="G715" i="24"/>
  <c r="I703" i="25"/>
  <c r="I687" i="25"/>
  <c r="I671" i="25"/>
  <c r="I648" i="25"/>
  <c r="I646" i="25"/>
  <c r="I717" i="25"/>
  <c r="I700" i="25"/>
  <c r="I684" i="25"/>
  <c r="I644" i="25"/>
  <c r="I642" i="25"/>
  <c r="I640" i="25"/>
  <c r="I638" i="25"/>
  <c r="I636" i="25"/>
  <c r="I634" i="25"/>
  <c r="I632" i="25"/>
  <c r="I713" i="25"/>
  <c r="I697" i="25"/>
  <c r="I681" i="25"/>
  <c r="I710" i="25"/>
  <c r="I694" i="25"/>
  <c r="I678" i="25"/>
  <c r="I714" i="25"/>
  <c r="I698" i="25"/>
  <c r="I682" i="25"/>
  <c r="I705" i="25"/>
  <c r="I689" i="25"/>
  <c r="I673" i="25"/>
  <c r="I702" i="25"/>
  <c r="I686" i="25"/>
  <c r="I670" i="25"/>
  <c r="I712" i="25"/>
  <c r="I696" i="25"/>
  <c r="I680" i="25"/>
  <c r="I633" i="25"/>
  <c r="I647" i="25"/>
  <c r="I643" i="25"/>
  <c r="I635" i="25"/>
  <c r="I709" i="25"/>
  <c r="I701" i="25"/>
  <c r="I693" i="25"/>
  <c r="I685" i="25"/>
  <c r="I677" i="25"/>
  <c r="I669" i="25"/>
  <c r="I708" i="25"/>
  <c r="I692" i="25"/>
  <c r="I676" i="25"/>
  <c r="I637" i="25"/>
  <c r="I672" i="25"/>
  <c r="I631" i="25"/>
  <c r="I688" i="25"/>
  <c r="I675" i="25"/>
  <c r="I641" i="25"/>
  <c r="I704" i="25"/>
  <c r="I683" i="25"/>
  <c r="I699" i="25"/>
  <c r="I645" i="25"/>
  <c r="I674" i="25"/>
  <c r="I690" i="25"/>
  <c r="I695" i="25"/>
  <c r="I691" i="25"/>
  <c r="I679" i="25"/>
  <c r="I711" i="25"/>
  <c r="I706" i="25"/>
  <c r="I639" i="25"/>
  <c r="I707" i="25"/>
  <c r="H637" i="24" l="1"/>
  <c r="H646" i="24"/>
  <c r="H635" i="24"/>
  <c r="H676" i="24"/>
  <c r="H702" i="24"/>
  <c r="H639" i="24"/>
  <c r="H694" i="24"/>
  <c r="H678" i="24"/>
  <c r="H645" i="24"/>
  <c r="H700" i="24"/>
  <c r="H630" i="24"/>
  <c r="H681" i="24"/>
  <c r="H713" i="24"/>
  <c r="H699" i="24"/>
  <c r="H707" i="24"/>
  <c r="H709" i="24"/>
  <c r="H633" i="24"/>
  <c r="H716" i="24"/>
  <c r="H671" i="24"/>
  <c r="H705" i="24"/>
  <c r="H687" i="24"/>
  <c r="H634" i="24"/>
  <c r="H708" i="24"/>
  <c r="H647" i="24"/>
  <c r="H682" i="24"/>
  <c r="H696" i="24"/>
  <c r="H701" i="24"/>
  <c r="H692" i="24"/>
  <c r="H712" i="24"/>
  <c r="H703" i="24"/>
  <c r="H695" i="24"/>
  <c r="H669" i="24"/>
  <c r="H672" i="24"/>
  <c r="H640" i="24"/>
  <c r="H675" i="24"/>
  <c r="H668" i="24"/>
  <c r="H641" i="24"/>
  <c r="H629" i="24"/>
  <c r="I629" i="24" s="1"/>
  <c r="H691" i="24"/>
  <c r="H689" i="24"/>
  <c r="H710" i="24"/>
  <c r="H711" i="24"/>
  <c r="H698" i="24"/>
  <c r="H644" i="24"/>
  <c r="H684" i="24"/>
  <c r="H693" i="24"/>
  <c r="H679" i="24"/>
  <c r="H674" i="24"/>
  <c r="H632" i="24"/>
  <c r="H697" i="24"/>
  <c r="H670" i="24"/>
  <c r="H677" i="24"/>
  <c r="H642" i="24"/>
  <c r="H704" i="24"/>
  <c r="H680" i="24"/>
  <c r="H686" i="24"/>
  <c r="H673" i="24"/>
  <c r="H683" i="24"/>
  <c r="H636" i="24"/>
  <c r="H706" i="24"/>
  <c r="H685" i="24"/>
  <c r="H688" i="24"/>
  <c r="H690" i="24"/>
  <c r="H631" i="24"/>
  <c r="H643" i="24"/>
  <c r="I716" i="25"/>
  <c r="J631" i="25"/>
  <c r="H715" i="24" l="1"/>
  <c r="I705" i="24"/>
  <c r="I670" i="24"/>
  <c r="I642" i="24"/>
  <c r="I638" i="24"/>
  <c r="I679" i="24"/>
  <c r="I681" i="24"/>
  <c r="I637" i="24"/>
  <c r="I635" i="24"/>
  <c r="I686" i="24"/>
  <c r="I682" i="24"/>
  <c r="I668" i="24"/>
  <c r="I694" i="24"/>
  <c r="I639" i="24"/>
  <c r="I632" i="24"/>
  <c r="I690" i="24"/>
  <c r="I643" i="24"/>
  <c r="I697" i="24"/>
  <c r="I671" i="24"/>
  <c r="I710" i="24"/>
  <c r="I716" i="24"/>
  <c r="I704" i="24"/>
  <c r="I711" i="24"/>
  <c r="I633" i="24"/>
  <c r="I702" i="24"/>
  <c r="I647" i="24"/>
  <c r="I636" i="24"/>
  <c r="I673" i="24"/>
  <c r="I689" i="24"/>
  <c r="I713" i="24"/>
  <c r="I645" i="24"/>
  <c r="I677" i="24"/>
  <c r="I707" i="24"/>
  <c r="I676" i="24"/>
  <c r="I701" i="24"/>
  <c r="I700" i="24"/>
  <c r="I634" i="24"/>
  <c r="I695" i="24"/>
  <c r="I672" i="24"/>
  <c r="I640" i="24"/>
  <c r="I646" i="24"/>
  <c r="I687" i="24"/>
  <c r="I706" i="24"/>
  <c r="I691" i="24"/>
  <c r="I680" i="24"/>
  <c r="I703" i="24"/>
  <c r="I675" i="24"/>
  <c r="I683" i="24"/>
  <c r="I669" i="24"/>
  <c r="I696" i="24"/>
  <c r="I644" i="24"/>
  <c r="I699" i="24"/>
  <c r="I674" i="24"/>
  <c r="I712" i="24"/>
  <c r="I684" i="24"/>
  <c r="I692" i="24"/>
  <c r="I709" i="24"/>
  <c r="I685" i="24"/>
  <c r="I641" i="24"/>
  <c r="I630" i="24"/>
  <c r="I678" i="24"/>
  <c r="I688" i="24"/>
  <c r="I631" i="24"/>
  <c r="I693" i="24"/>
  <c r="I708" i="24"/>
  <c r="I698" i="24"/>
  <c r="J717" i="25"/>
  <c r="J700" i="25"/>
  <c r="J684" i="25"/>
  <c r="J644" i="25"/>
  <c r="J642" i="25"/>
  <c r="J640" i="25"/>
  <c r="J638" i="25"/>
  <c r="J636" i="25"/>
  <c r="J634" i="25"/>
  <c r="J632" i="25"/>
  <c r="J713" i="25"/>
  <c r="J697" i="25"/>
  <c r="J681" i="25"/>
  <c r="J710" i="25"/>
  <c r="J694" i="25"/>
  <c r="J678" i="25"/>
  <c r="J707" i="25"/>
  <c r="J691" i="25"/>
  <c r="J675" i="25"/>
  <c r="J711" i="25"/>
  <c r="J695" i="25"/>
  <c r="J679" i="25"/>
  <c r="J647" i="25"/>
  <c r="J702" i="25"/>
  <c r="J686" i="25"/>
  <c r="J670" i="25"/>
  <c r="J699" i="25"/>
  <c r="J683" i="25"/>
  <c r="J709" i="25"/>
  <c r="J693" i="25"/>
  <c r="J677" i="25"/>
  <c r="J712" i="25"/>
  <c r="J696" i="25"/>
  <c r="J680" i="25"/>
  <c r="J635" i="25"/>
  <c r="J701" i="25"/>
  <c r="J685" i="25"/>
  <c r="J669" i="25"/>
  <c r="J672" i="25"/>
  <c r="J637" i="25"/>
  <c r="J705" i="25"/>
  <c r="J676" i="25"/>
  <c r="J688" i="25"/>
  <c r="J692" i="25"/>
  <c r="J641" i="25"/>
  <c r="J704" i="25"/>
  <c r="J646" i="25"/>
  <c r="J708" i="25"/>
  <c r="J671" i="25"/>
  <c r="J687" i="25"/>
  <c r="J703" i="25"/>
  <c r="J682" i="25"/>
  <c r="J639" i="25"/>
  <c r="J690" i="25"/>
  <c r="J643" i="25"/>
  <c r="J714" i="25"/>
  <c r="J689" i="25"/>
  <c r="J633" i="25"/>
  <c r="J648" i="25"/>
  <c r="J674" i="25"/>
  <c r="J645" i="25"/>
  <c r="K645" i="25" s="1"/>
  <c r="J698" i="25"/>
  <c r="J706" i="25"/>
  <c r="J673" i="25"/>
  <c r="I715" i="24" l="1"/>
  <c r="J630" i="24"/>
  <c r="J716" i="25"/>
  <c r="K713" i="25"/>
  <c r="K697" i="25"/>
  <c r="K681" i="25"/>
  <c r="K710" i="25"/>
  <c r="K694" i="25"/>
  <c r="K678" i="25"/>
  <c r="K707" i="25"/>
  <c r="K691" i="25"/>
  <c r="K675" i="25"/>
  <c r="K704" i="25"/>
  <c r="K688" i="25"/>
  <c r="K672" i="25"/>
  <c r="K708" i="25"/>
  <c r="K692" i="25"/>
  <c r="K676" i="25"/>
  <c r="K699" i="25"/>
  <c r="K683" i="25"/>
  <c r="K712" i="25"/>
  <c r="K696" i="25"/>
  <c r="K680" i="25"/>
  <c r="K706" i="25"/>
  <c r="K690" i="25"/>
  <c r="K674" i="25"/>
  <c r="K702" i="25"/>
  <c r="K686" i="25"/>
  <c r="K670" i="25"/>
  <c r="K701" i="25"/>
  <c r="K685" i="25"/>
  <c r="K669" i="25"/>
  <c r="K709" i="25"/>
  <c r="K693" i="25"/>
  <c r="K677" i="25"/>
  <c r="K717" i="25"/>
  <c r="K705" i="25"/>
  <c r="K689" i="25"/>
  <c r="K673" i="25"/>
  <c r="K684" i="25"/>
  <c r="K700" i="25"/>
  <c r="K671" i="25"/>
  <c r="K679" i="25"/>
  <c r="K695" i="25"/>
  <c r="K711" i="25"/>
  <c r="K703" i="25"/>
  <c r="K714" i="25"/>
  <c r="K682" i="25"/>
  <c r="K687" i="25"/>
  <c r="K698" i="25"/>
  <c r="L648" i="25"/>
  <c r="J697" i="24" l="1"/>
  <c r="J643" i="24"/>
  <c r="J632" i="24"/>
  <c r="J707" i="24"/>
  <c r="J680" i="24"/>
  <c r="J702" i="24"/>
  <c r="J699" i="24"/>
  <c r="J686" i="24"/>
  <c r="J716" i="24"/>
  <c r="J683" i="24"/>
  <c r="J694" i="24"/>
  <c r="J675" i="24"/>
  <c r="J712" i="24"/>
  <c r="J640" i="24"/>
  <c r="J644" i="24"/>
  <c r="J674" i="24"/>
  <c r="J706" i="24"/>
  <c r="J698" i="24"/>
  <c r="J631" i="24"/>
  <c r="J705" i="24"/>
  <c r="J703" i="24"/>
  <c r="J689" i="24"/>
  <c r="J673" i="24"/>
  <c r="J690" i="24"/>
  <c r="J636" i="24"/>
  <c r="J693" i="24"/>
  <c r="J642" i="24"/>
  <c r="J635" i="24"/>
  <c r="J687" i="24"/>
  <c r="J695" i="24"/>
  <c r="J668" i="24"/>
  <c r="J684" i="24"/>
  <c r="J701" i="24"/>
  <c r="J637" i="24"/>
  <c r="J710" i="24"/>
  <c r="J672" i="24"/>
  <c r="J638" i="24"/>
  <c r="J677" i="24"/>
  <c r="J700" i="24"/>
  <c r="J676" i="24"/>
  <c r="J691" i="24"/>
  <c r="J647" i="24"/>
  <c r="J685" i="24"/>
  <c r="J708" i="24"/>
  <c r="J679" i="24"/>
  <c r="J645" i="24"/>
  <c r="J669" i="24"/>
  <c r="J692" i="24"/>
  <c r="J634" i="24"/>
  <c r="J633" i="24"/>
  <c r="J639" i="24"/>
  <c r="J678" i="24"/>
  <c r="J704" i="24"/>
  <c r="J682" i="24"/>
  <c r="J711" i="24"/>
  <c r="J713" i="24"/>
  <c r="J641" i="24"/>
  <c r="J681" i="24"/>
  <c r="J688" i="24"/>
  <c r="J709" i="24"/>
  <c r="J670" i="24"/>
  <c r="J696" i="24"/>
  <c r="J671" i="24"/>
  <c r="J646" i="24"/>
  <c r="K716" i="25"/>
  <c r="L710" i="25"/>
  <c r="M710" i="25" s="1"/>
  <c r="L694" i="25"/>
  <c r="M694" i="25" s="1"/>
  <c r="L678" i="25"/>
  <c r="M678" i="25" s="1"/>
  <c r="L707" i="25"/>
  <c r="M707" i="25" s="1"/>
  <c r="L691" i="25"/>
  <c r="M691" i="25" s="1"/>
  <c r="L675" i="25"/>
  <c r="M675" i="25" s="1"/>
  <c r="L704" i="25"/>
  <c r="M704" i="25" s="1"/>
  <c r="L688" i="25"/>
  <c r="M688" i="25" s="1"/>
  <c r="L672" i="25"/>
  <c r="M672" i="25" s="1"/>
  <c r="L701" i="25"/>
  <c r="M701" i="25" s="1"/>
  <c r="L685" i="25"/>
  <c r="M685" i="25" s="1"/>
  <c r="L669" i="25"/>
  <c r="L705" i="25"/>
  <c r="M705" i="25" s="1"/>
  <c r="L689" i="25"/>
  <c r="M689" i="25" s="1"/>
  <c r="L673" i="25"/>
  <c r="M673" i="25" s="1"/>
  <c r="L712" i="25"/>
  <c r="M712" i="25" s="1"/>
  <c r="L696" i="25"/>
  <c r="M696" i="25" s="1"/>
  <c r="L680" i="25"/>
  <c r="M680" i="25" s="1"/>
  <c r="L709" i="25"/>
  <c r="M709" i="25" s="1"/>
  <c r="L693" i="25"/>
  <c r="M693" i="25" s="1"/>
  <c r="L677" i="25"/>
  <c r="M677" i="25" s="1"/>
  <c r="L703" i="25"/>
  <c r="M703" i="25" s="1"/>
  <c r="L687" i="25"/>
  <c r="M687" i="25" s="1"/>
  <c r="L671" i="25"/>
  <c r="M671" i="25" s="1"/>
  <c r="L713" i="25"/>
  <c r="M713" i="25" s="1"/>
  <c r="L702" i="25"/>
  <c r="M702" i="25" s="1"/>
  <c r="L697" i="25"/>
  <c r="M697" i="25" s="1"/>
  <c r="L686" i="25"/>
  <c r="M686" i="25" s="1"/>
  <c r="L681" i="25"/>
  <c r="M681" i="25" s="1"/>
  <c r="L670" i="25"/>
  <c r="M670" i="25" s="1"/>
  <c r="L699" i="25"/>
  <c r="M699" i="25" s="1"/>
  <c r="L683" i="25"/>
  <c r="M683" i="25" s="1"/>
  <c r="L714" i="25"/>
  <c r="M714" i="25" s="1"/>
  <c r="L706" i="25"/>
  <c r="M706" i="25" s="1"/>
  <c r="L698" i="25"/>
  <c r="M698" i="25" s="1"/>
  <c r="L690" i="25"/>
  <c r="M690" i="25" s="1"/>
  <c r="L682" i="25"/>
  <c r="M682" i="25" s="1"/>
  <c r="L674" i="25"/>
  <c r="M674" i="25" s="1"/>
  <c r="L684" i="25"/>
  <c r="M684" i="25" s="1"/>
  <c r="L676" i="25"/>
  <c r="M676" i="25" s="1"/>
  <c r="L700" i="25"/>
  <c r="M700" i="25" s="1"/>
  <c r="L692" i="25"/>
  <c r="M692" i="25" s="1"/>
  <c r="L708" i="25"/>
  <c r="M708" i="25" s="1"/>
  <c r="L679" i="25"/>
  <c r="M679" i="25" s="1"/>
  <c r="L717" i="25"/>
  <c r="L695" i="25"/>
  <c r="M695" i="25" s="1"/>
  <c r="L711" i="25"/>
  <c r="M711" i="25" s="1"/>
  <c r="L647" i="24" l="1"/>
  <c r="L687" i="24" s="1"/>
  <c r="K644" i="24"/>
  <c r="K705" i="24" s="1"/>
  <c r="J715" i="24"/>
  <c r="L716" i="25"/>
  <c r="M669" i="25"/>
  <c r="M716" i="25" s="1"/>
  <c r="L685" i="24" l="1"/>
  <c r="L699" i="24"/>
  <c r="L689" i="24"/>
  <c r="L690" i="24"/>
  <c r="L698" i="24"/>
  <c r="L670" i="24"/>
  <c r="L686" i="24"/>
  <c r="L673" i="24"/>
  <c r="L679" i="24"/>
  <c r="L707" i="24"/>
  <c r="L681" i="24"/>
  <c r="L702" i="24"/>
  <c r="L669" i="24"/>
  <c r="L709" i="24"/>
  <c r="L693" i="24"/>
  <c r="L706" i="24"/>
  <c r="L701" i="24"/>
  <c r="L682" i="24"/>
  <c r="L708" i="24"/>
  <c r="L703" i="24"/>
  <c r="L672" i="24"/>
  <c r="L712" i="24"/>
  <c r="L692" i="24"/>
  <c r="L668" i="24"/>
  <c r="L711" i="24"/>
  <c r="L671" i="24"/>
  <c r="L684" i="24"/>
  <c r="L697" i="24"/>
  <c r="L688" i="24"/>
  <c r="L704" i="24"/>
  <c r="K670" i="24"/>
  <c r="M670" i="24" s="1"/>
  <c r="E23" i="34" s="1"/>
  <c r="K700" i="24"/>
  <c r="L696" i="24"/>
  <c r="L694" i="24"/>
  <c r="L705" i="24"/>
  <c r="M705" i="24" s="1"/>
  <c r="E183" i="34" s="1"/>
  <c r="L695" i="24"/>
  <c r="K674" i="24"/>
  <c r="L674" i="24"/>
  <c r="L710" i="24"/>
  <c r="L676" i="24"/>
  <c r="L713" i="24"/>
  <c r="L691" i="24"/>
  <c r="L716" i="24"/>
  <c r="L677" i="24"/>
  <c r="L678" i="24"/>
  <c r="L680" i="24"/>
  <c r="K688" i="24"/>
  <c r="K710" i="24"/>
  <c r="K698" i="24"/>
  <c r="K713" i="24"/>
  <c r="L683" i="24"/>
  <c r="K701" i="24"/>
  <c r="K696" i="24"/>
  <c r="K716" i="24"/>
  <c r="K671" i="24"/>
  <c r="K679" i="24"/>
  <c r="K702" i="24"/>
  <c r="K685" i="24"/>
  <c r="K691" i="24"/>
  <c r="K683" i="24"/>
  <c r="K684" i="24"/>
  <c r="K669" i="24"/>
  <c r="M669" i="24" s="1"/>
  <c r="D23" i="34" s="1"/>
  <c r="K692" i="24"/>
  <c r="K703" i="24"/>
  <c r="M703" i="24" s="1"/>
  <c r="C183" i="34" s="1"/>
  <c r="K708" i="24"/>
  <c r="K678" i="24"/>
  <c r="K675" i="24"/>
  <c r="K704" i="24"/>
  <c r="K668" i="24"/>
  <c r="K673" i="24"/>
  <c r="K695" i="24"/>
  <c r="K676" i="24"/>
  <c r="K707" i="24"/>
  <c r="K694" i="24"/>
  <c r="K693" i="24"/>
  <c r="K711" i="24"/>
  <c r="K687" i="24"/>
  <c r="M687" i="24" s="1"/>
  <c r="H87" i="34" s="1"/>
  <c r="K681" i="24"/>
  <c r="M681" i="24" s="1"/>
  <c r="I55" i="34" s="1"/>
  <c r="K709" i="24"/>
  <c r="M709" i="24" s="1"/>
  <c r="I183" i="34" s="1"/>
  <c r="K706" i="24"/>
  <c r="K697" i="24"/>
  <c r="K712" i="24"/>
  <c r="K682" i="24"/>
  <c r="M682" i="24" s="1"/>
  <c r="C87" i="34" s="1"/>
  <c r="K690" i="24"/>
  <c r="M690" i="24" s="1"/>
  <c r="D119" i="34" s="1"/>
  <c r="K689" i="24"/>
  <c r="M689" i="24" s="1"/>
  <c r="C119" i="34" s="1"/>
  <c r="K680" i="24"/>
  <c r="K672" i="24"/>
  <c r="M672" i="24" s="1"/>
  <c r="G23" i="34" s="1"/>
  <c r="K699" i="24"/>
  <c r="M699" i="24" s="1"/>
  <c r="F151" i="34" s="1"/>
  <c r="K677" i="24"/>
  <c r="K686" i="24"/>
  <c r="M686" i="24" s="1"/>
  <c r="G87" i="34" s="1"/>
  <c r="L675" i="24"/>
  <c r="L700" i="24"/>
  <c r="M685" i="24" l="1"/>
  <c r="F87" i="34" s="1"/>
  <c r="M696" i="24"/>
  <c r="C151" i="34" s="1"/>
  <c r="M701" i="24"/>
  <c r="H151" i="34" s="1"/>
  <c r="M706" i="24"/>
  <c r="F183" i="34" s="1"/>
  <c r="M707" i="24"/>
  <c r="G183" i="34" s="1"/>
  <c r="M708" i="24"/>
  <c r="H183" i="34" s="1"/>
  <c r="M693" i="24"/>
  <c r="G119" i="34" s="1"/>
  <c r="M702" i="24"/>
  <c r="I151" i="34" s="1"/>
  <c r="M679" i="24"/>
  <c r="M712" i="24"/>
  <c r="E215" i="34" s="1"/>
  <c r="M673" i="24"/>
  <c r="H23" i="34" s="1"/>
  <c r="M697" i="24"/>
  <c r="D151" i="34" s="1"/>
  <c r="M698" i="24"/>
  <c r="E151" i="34" s="1"/>
  <c r="M692" i="24"/>
  <c r="F119" i="34" s="1"/>
  <c r="M684" i="24"/>
  <c r="E87" i="34" s="1"/>
  <c r="M704" i="24"/>
  <c r="D183" i="34" s="1"/>
  <c r="M695" i="24"/>
  <c r="I119" i="34" s="1"/>
  <c r="M671" i="24"/>
  <c r="F23" i="34" s="1"/>
  <c r="M711" i="24"/>
  <c r="D215" i="34" s="1"/>
  <c r="M694" i="24"/>
  <c r="H119" i="34" s="1"/>
  <c r="M676" i="24"/>
  <c r="D55" i="34" s="1"/>
  <c r="M688" i="24"/>
  <c r="I87" i="34" s="1"/>
  <c r="M700" i="24"/>
  <c r="G151" i="34" s="1"/>
  <c r="M674" i="24"/>
  <c r="I23" i="34" s="1"/>
  <c r="M677" i="24"/>
  <c r="M710" i="24"/>
  <c r="C215" i="34" s="1"/>
  <c r="M713" i="24"/>
  <c r="F215" i="34" s="1"/>
  <c r="M691" i="24"/>
  <c r="E55" i="34" s="1"/>
  <c r="M683" i="24"/>
  <c r="D87" i="34" s="1"/>
  <c r="M680" i="24"/>
  <c r="H55" i="34" s="1"/>
  <c r="M678" i="24"/>
  <c r="L715" i="24"/>
  <c r="M675" i="24"/>
  <c r="C55" i="34" s="1"/>
  <c r="K715" i="24"/>
  <c r="M668" i="24"/>
  <c r="G55" i="34" l="1"/>
  <c r="F55" i="34"/>
  <c r="E119" i="34"/>
  <c r="C23" i="34"/>
  <c r="M715" i="24"/>
</calcChain>
</file>

<file path=xl/sharedStrings.xml><?xml version="1.0" encoding="utf-8"?>
<sst xmlns="http://schemas.openxmlformats.org/spreadsheetml/2006/main" count="4838" uniqueCount="1377">
  <si>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</si>
  <si>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</si>
  <si>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</si>
  <si>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</si>
  <si>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</si>
  <si>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</si>
  <si>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</si>
  <si>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</si>
  <si>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</si>
  <si>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</si>
  <si>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</si>
  <si>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</si>
  <si>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</si>
  <si>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</si>
  <si>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</si>
  <si>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</si>
  <si>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</si>
  <si>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</si>
  <si>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</si>
  <si>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</si>
  <si>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</si>
  <si>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</si>
  <si>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</si>
  <si>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</si>
  <si>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</si>
  <si>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</si>
  <si>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</si>
  <si>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</si>
  <si>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</si>
  <si>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</si>
  <si>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</si>
  <si>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</si>
  <si>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</si>
  <si>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</si>
  <si>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</si>
  <si>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</si>
  <si>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</si>
  <si>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</si>
  <si>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</si>
  <si>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</si>
  <si>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</si>
  <si>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</si>
  <si>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</si>
  <si>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</si>
  <si>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</si>
  <si>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</si>
  <si>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</si>
  <si>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</si>
  <si>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</si>
  <si>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</si>
  <si>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</si>
  <si>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</si>
  <si>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</si>
  <si>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</si>
  <si>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</si>
  <si>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</si>
  <si>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</si>
  <si>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</si>
  <si>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</si>
  <si>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</si>
  <si>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</si>
  <si>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</si>
  <si>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</si>
  <si>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</si>
  <si>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</si>
  <si>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</si>
  <si>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</si>
  <si>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</si>
  <si>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</si>
  <si>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</si>
  <si>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</si>
  <si>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</si>
  <si>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</si>
  <si>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</si>
  <si>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</si>
  <si>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</si>
  <si>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</si>
  <si>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</si>
  <si>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</si>
  <si>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</si>
  <si>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</si>
  <si>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</si>
  <si>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</si>
  <si>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</si>
  <si>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</si>
  <si>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</si>
  <si>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</si>
  <si>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</si>
  <si>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</si>
  <si>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</si>
  <si>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</si>
  <si>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</si>
  <si>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</si>
  <si>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</si>
  <si>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</si>
  <si>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</si>
  <si>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</si>
  <si>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</si>
  <si>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</si>
  <si>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</si>
  <si>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</si>
  <si>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</si>
  <si>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</si>
  <si>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</si>
  <si>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</si>
  <si>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</si>
  <si>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</si>
  <si>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</si>
  <si>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</si>
  <si>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</si>
  <si>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</si>
  <si>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</si>
  <si>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</si>
  <si>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</si>
  <si>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</si>
  <si>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</si>
  <si>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</si>
  <si>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</si>
  <si>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</si>
  <si>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</si>
  <si>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</si>
  <si>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</si>
  <si>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</si>
  <si>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</si>
  <si>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</si>
  <si>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</si>
  <si>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</si>
  <si>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</si>
  <si>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</si>
  <si>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</si>
  <si>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</si>
  <si>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</si>
  <si>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</si>
  <si>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</si>
  <si>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</si>
  <si>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</si>
  <si>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</si>
  <si>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</si>
  <si>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</si>
  <si>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</si>
  <si>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</si>
  <si>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</si>
  <si>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</si>
  <si>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</si>
  <si>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</si>
  <si>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</si>
  <si>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</si>
  <si>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</si>
  <si>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</si>
  <si>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</si>
  <si>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</si>
  <si>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</si>
  <si>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</si>
  <si>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</si>
  <si>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</si>
  <si>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</si>
  <si>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</si>
  <si>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</si>
  <si>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</si>
  <si>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</si>
  <si>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</si>
  <si>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</si>
  <si>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</si>
  <si>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</si>
  <si>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</si>
  <si>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</si>
  <si>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</si>
  <si>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</si>
  <si>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</si>
  <si>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</si>
  <si>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</si>
  <si>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</si>
  <si>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</si>
  <si>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</si>
  <si>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</si>
  <si>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</si>
  <si>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</si>
  <si>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</si>
  <si>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</si>
  <si>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</si>
  <si>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</si>
  <si>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</si>
  <si>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</si>
  <si>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</si>
  <si>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</si>
  <si>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</si>
  <si>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</si>
  <si>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</si>
  <si>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</si>
  <si>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</si>
  <si>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</si>
  <si>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</si>
  <si>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</si>
  <si>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</si>
  <si>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</si>
  <si>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</si>
  <si>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</si>
  <si>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</si>
  <si>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</si>
  <si>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</si>
  <si>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</si>
  <si>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</si>
  <si>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</si>
  <si>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</si>
  <si>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</si>
  <si>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</si>
  <si>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</si>
  <si>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</si>
  <si>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</si>
  <si>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</si>
  <si>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</si>
  <si>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</si>
  <si>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</si>
  <si>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</si>
  <si>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</si>
  <si>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</si>
  <si>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</si>
  <si>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</si>
  <si>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</si>
  <si>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</si>
  <si>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</si>
  <si>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</si>
  <si>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</si>
  <si>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</si>
  <si>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</si>
  <si>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</si>
  <si>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</si>
  <si>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</si>
  <si>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</si>
  <si>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</si>
  <si>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</si>
  <si>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</si>
  <si>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</si>
  <si>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</si>
  <si>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</si>
  <si>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</si>
  <si>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</si>
  <si>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</si>
  <si>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</si>
  <si>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</si>
  <si>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</si>
  <si>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</si>
  <si>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</si>
  <si>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</si>
  <si>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</si>
  <si>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</si>
  <si>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</si>
  <si>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</si>
  <si>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</si>
  <si>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</si>
  <si>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</si>
  <si>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</si>
  <si>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</si>
  <si>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</si>
  <si>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</si>
  <si>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</si>
  <si>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</si>
  <si>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</si>
  <si>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</si>
  <si>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</si>
  <si>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</si>
  <si>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</si>
  <si>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</si>
  <si>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</si>
  <si>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</si>
  <si>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</si>
  <si>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</si>
  <si>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</si>
  <si>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</si>
  <si>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</si>
  <si>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</si>
  <si>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</si>
  <si>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</si>
  <si>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</si>
  <si>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</si>
  <si>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</si>
  <si>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</si>
  <si>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</si>
  <si>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</si>
  <si>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</si>
  <si>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</si>
  <si>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</si>
  <si>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</si>
  <si>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</si>
  <si>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</si>
  <si>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</si>
  <si>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</si>
  <si>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</si>
  <si>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</si>
  <si>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</si>
  <si>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</si>
  <si>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</si>
  <si>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</si>
  <si>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</si>
  <si>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</si>
  <si>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</si>
  <si>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</si>
  <si>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</si>
  <si>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</si>
  <si>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</si>
  <si>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046</t>
  </si>
  <si>
    <t>Hospital Name</t>
  </si>
  <si>
    <t>PHM Medical Center</t>
  </si>
  <si>
    <t>Mailing Address</t>
  </si>
  <si>
    <t>723 Memorial St</t>
  </si>
  <si>
    <t>City</t>
  </si>
  <si>
    <t>Prosser</t>
  </si>
  <si>
    <t>State</t>
  </si>
  <si>
    <t>WA</t>
  </si>
  <si>
    <t>Zip</t>
  </si>
  <si>
    <t>County</t>
  </si>
  <si>
    <t>Benton</t>
  </si>
  <si>
    <t>Chief Executive Officer</t>
  </si>
  <si>
    <t>Craig Marks</t>
  </si>
  <si>
    <t>Chief Financial Officer</t>
  </si>
  <si>
    <t>David Rollins</t>
  </si>
  <si>
    <t>Chair of Governing Board</t>
  </si>
  <si>
    <t>Stephen Kenny</t>
  </si>
  <si>
    <t>Telephone Number</t>
  </si>
  <si>
    <t>509-786-2222</t>
  </si>
  <si>
    <t>Facsimile Number</t>
  </si>
  <si>
    <t>509-786-6660</t>
  </si>
  <si>
    <t>Name of Submitter</t>
  </si>
  <si>
    <t>Email of Submitter</t>
  </si>
  <si>
    <t>TYPE OF ORGANIZATION  (If applies enter 1)</t>
  </si>
  <si>
    <t>Governmental</t>
  </si>
  <si>
    <t>District</t>
  </si>
  <si>
    <t>X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</si>
  <si>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</si>
  <si>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</si>
  <si>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</si>
  <si>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</si>
  <si>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</si>
  <si>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</si>
  <si>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</si>
  <si>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</si>
  <si>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</si>
  <si>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</si>
  <si>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</si>
  <si>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</si>
  <si>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</si>
  <si>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</si>
  <si>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</si>
  <si>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</si>
  <si>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</si>
  <si>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</si>
  <si>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</si>
  <si>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</si>
  <si>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</si>
  <si>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</si>
  <si>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</si>
  <si>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</si>
  <si>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</si>
  <si>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</si>
  <si>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</si>
  <si>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</si>
  <si>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</si>
  <si>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</si>
  <si>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</si>
  <si>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</si>
  <si>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</si>
  <si>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</si>
  <si>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</si>
  <si>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</si>
  <si>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</si>
  <si>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</si>
  <si>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</si>
  <si>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</si>
  <si>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</si>
  <si>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</si>
  <si>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</si>
  <si>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</si>
  <si>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</si>
  <si>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</si>
  <si>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</si>
  <si>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</si>
  <si>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</si>
  <si>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</si>
  <si>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</si>
  <si>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</si>
  <si>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</si>
  <si>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</si>
  <si>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</si>
  <si>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</si>
  <si>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</si>
  <si>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</si>
  <si>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</si>
  <si>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</si>
  <si>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</si>
  <si>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</si>
  <si>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</si>
  <si>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</si>
  <si>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</si>
  <si>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</si>
  <si>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</si>
  <si>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</si>
  <si>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</si>
  <si>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</si>
  <si>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</si>
  <si>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</si>
  <si>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</si>
  <si>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</si>
  <si>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</si>
  <si>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</si>
  <si>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</si>
  <si>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</si>
  <si>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</si>
  <si>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</si>
  <si>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</si>
  <si>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</si>
  <si>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</si>
  <si>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</si>
  <si>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</si>
  <si>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</si>
  <si>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</si>
  <si>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</si>
  <si>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</si>
  <si>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</si>
  <si>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</si>
  <si>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</si>
  <si>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</si>
  <si>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</si>
  <si>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</si>
  <si>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</si>
  <si>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</si>
  <si>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</si>
  <si>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</si>
  <si>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</si>
  <si>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</si>
  <si>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</si>
  <si>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</si>
  <si>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</si>
  <si>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</si>
  <si>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</si>
  <si>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</si>
  <si>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</si>
  <si>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</si>
  <si>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</si>
  <si>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</si>
  <si>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</si>
  <si>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</si>
  <si>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</si>
  <si>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</si>
  <si>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</si>
  <si>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</si>
  <si>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</si>
  <si>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</si>
  <si>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</si>
  <si>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</si>
  <si>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</si>
  <si>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</si>
  <si>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</si>
  <si>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</si>
  <si>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</si>
  <si>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</si>
  <si>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</si>
  <si>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</si>
  <si>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</si>
  <si>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</si>
  <si>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</si>
  <si>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</si>
  <si>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</si>
  <si>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</si>
  <si>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</si>
  <si>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</si>
  <si>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</si>
  <si>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</si>
  <si>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</si>
  <si>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</si>
  <si>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</si>
  <si>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</si>
  <si>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</si>
  <si>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</si>
  <si>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</si>
  <si>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</si>
  <si>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</si>
  <si>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</si>
  <si>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</si>
  <si>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</si>
  <si>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</si>
  <si>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</si>
  <si>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</si>
  <si>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</si>
  <si>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</si>
  <si>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</si>
  <si>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</si>
  <si>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</si>
  <si>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</si>
  <si>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</si>
  <si>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</si>
  <si>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</si>
  <si>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</si>
  <si>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</si>
  <si>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</si>
  <si>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</si>
  <si>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</si>
  <si>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</si>
  <si>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</si>
  <si>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</si>
  <si>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</si>
  <si>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</si>
  <si>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</si>
  <si>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</si>
  <si>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</si>
  <si>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</si>
  <si>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</si>
  <si>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</si>
  <si>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</si>
  <si>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</si>
  <si>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</si>
  <si>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</si>
  <si>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</si>
  <si>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</si>
  <si>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</si>
  <si>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</si>
  <si>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</si>
  <si>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</si>
  <si>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</si>
  <si>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</si>
  <si>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</si>
  <si>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</si>
  <si>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</si>
  <si>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</si>
  <si>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</si>
  <si>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</si>
  <si>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</si>
  <si>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</si>
  <si>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</si>
  <si>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</si>
  <si>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</si>
  <si>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</si>
  <si>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</si>
  <si>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</si>
  <si>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</si>
  <si>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</si>
  <si>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</si>
  <si>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</si>
  <si>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</si>
  <si>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</si>
  <si>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</si>
  <si>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</si>
  <si>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</si>
  <si>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</si>
  <si>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</si>
  <si>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</si>
  <si>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</si>
  <si>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</si>
  <si>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</si>
  <si>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</si>
  <si>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</si>
  <si>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</si>
  <si>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</si>
  <si>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</si>
  <si>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</si>
  <si>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</si>
  <si>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</si>
  <si>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</si>
  <si>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</si>
  <si>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</si>
  <si>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</si>
  <si>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</si>
  <si>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</si>
  <si>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</si>
  <si>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</si>
  <si>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</si>
  <si>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</si>
  <si>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</si>
  <si>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</si>
  <si>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</si>
  <si>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</si>
  <si>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</si>
  <si>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</si>
  <si>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</si>
  <si>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</si>
  <si>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</si>
  <si>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</si>
  <si>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</si>
  <si>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</si>
  <si>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</si>
  <si>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</si>
  <si>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</si>
  <si>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</si>
  <si>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</si>
  <si>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</si>
  <si>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</si>
  <si>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</si>
  <si>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</si>
  <si>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</si>
  <si>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</si>
  <si>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</si>
  <si>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</si>
  <si>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</si>
  <si>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</si>
  <si>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</si>
  <si>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</si>
  <si>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</si>
  <si>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</si>
  <si>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</si>
  <si>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</si>
  <si>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</si>
  <si>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</si>
  <si>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</si>
  <si>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</si>
  <si>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</si>
  <si>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</si>
  <si>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</si>
  <si>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</si>
  <si>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</si>
  <si>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</si>
  <si>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</si>
  <si>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</si>
  <si>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</si>
  <si>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</si>
  <si>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</si>
  <si>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</si>
  <si>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</si>
  <si>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</si>
  <si>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</si>
  <si>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</si>
  <si>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</si>
  <si>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</si>
  <si>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</si>
  <si>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</si>
  <si>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</si>
  <si>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</si>
  <si>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</si>
  <si>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</si>
  <si>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</si>
  <si>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</si>
  <si>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</si>
  <si>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</si>
  <si>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</si>
  <si>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</si>
  <si>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</si>
  <si>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</si>
  <si>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</si>
  <si>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</si>
  <si>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</si>
  <si>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</si>
  <si>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</si>
  <si>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</si>
  <si>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</si>
  <si>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</si>
  <si>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</si>
  <si>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</si>
  <si>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</si>
  <si>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</si>
  <si>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</si>
  <si>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</si>
  <si>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</si>
  <si>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</si>
  <si>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</si>
  <si>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</si>
  <si>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</si>
  <si>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</si>
  <si>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</si>
  <si>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</si>
  <si>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</si>
  <si>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</si>
  <si>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</si>
  <si>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</si>
  <si>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</si>
  <si>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</si>
  <si>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</si>
  <si>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</si>
  <si>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</si>
  <si>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</si>
  <si>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</si>
  <si>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</si>
  <si>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</si>
  <si>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</si>
  <si>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</si>
  <si>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</si>
  <si>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</si>
  <si>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</si>
  <si>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</si>
  <si>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</si>
  <si>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</si>
  <si>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</si>
  <si>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</si>
  <si>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</si>
  <si>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</si>
  <si>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</si>
  <si>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</si>
  <si>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</si>
  <si>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</si>
  <si>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</si>
  <si>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</si>
  <si>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</si>
  <si>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</si>
  <si>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</si>
  <si>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</si>
  <si>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</si>
  <si>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</si>
  <si>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</si>
  <si>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</si>
  <si>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</si>
  <si>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</si>
  <si>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</si>
  <si>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</si>
  <si>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</si>
  <si>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</si>
  <si>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</si>
  <si>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</si>
  <si>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</si>
  <si>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</si>
  <si>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</si>
  <si>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</si>
  <si>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</si>
  <si>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</si>
  <si>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</si>
  <si>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</si>
  <si>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</si>
  <si>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</si>
  <si>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</si>
  <si>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</si>
  <si>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</si>
  <si>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</si>
  <si>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</si>
  <si>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</si>
  <si>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Fluctuation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</si>
  <si>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</si>
  <si>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</si>
  <si>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</si>
  <si>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</si>
  <si>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</si>
  <si>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</si>
  <si>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</si>
  <si>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</si>
  <si>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</si>
  <si>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</si>
  <si>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</si>
  <si>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</si>
  <si>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</si>
  <si>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</si>
  <si>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</si>
  <si>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</si>
  <si>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</si>
  <si>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</si>
  <si>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</si>
  <si>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</si>
  <si>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</si>
  <si>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</si>
  <si>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</si>
  <si>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</si>
  <si>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</si>
  <si>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</si>
  <si>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</si>
  <si>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</si>
  <si>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</si>
  <si>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</si>
  <si>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</si>
  <si>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</si>
  <si>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</si>
  <si>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</si>
  <si>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</si>
  <si>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</si>
  <si>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</si>
  <si>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</si>
  <si>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</si>
  <si>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</si>
  <si>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</si>
  <si>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</si>
  <si>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</si>
  <si>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</si>
  <si>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</si>
  <si>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</si>
  <si>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</si>
  <si>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</si>
  <si>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</si>
  <si>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</si>
  <si>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</si>
  <si>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</si>
  <si>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</si>
  <si>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</si>
  <si>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</si>
  <si>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</si>
  <si>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</si>
  <si>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</si>
  <si>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</si>
  <si>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</si>
  <si>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</si>
  <si>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</si>
  <si>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</si>
  <si>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</si>
  <si>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</si>
  <si>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</si>
  <si>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</si>
  <si>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</si>
  <si>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</si>
  <si>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</si>
  <si>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</si>
  <si>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</si>
  <si>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</si>
  <si>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</si>
  <si>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</si>
  <si>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</si>
  <si>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</si>
  <si>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</si>
  <si>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</si>
  <si>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</si>
  <si>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</si>
  <si>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</si>
  <si>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</si>
  <si>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</si>
  <si>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</si>
  <si>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</si>
  <si>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</si>
  <si>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</si>
  <si>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</si>
  <si>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</si>
  <si>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</si>
  <si>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</si>
  <si>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</si>
  <si>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</si>
  <si>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</si>
  <si>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</si>
  <si>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</si>
  <si>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</si>
  <si>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</si>
  <si>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</si>
  <si>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</si>
  <si>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</si>
  <si>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</si>
  <si>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</si>
  <si>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</si>
  <si>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</si>
  <si>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</si>
  <si>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</si>
  <si>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</si>
  <si>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</si>
  <si>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</si>
  <si>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</si>
  <si>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</si>
  <si>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</si>
  <si>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</si>
  <si>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</si>
  <si>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</si>
  <si>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</si>
  <si>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</si>
  <si>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</si>
  <si>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</si>
  <si>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</si>
  <si>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</si>
  <si>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</si>
  <si>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</si>
  <si>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</si>
  <si>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</si>
  <si>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</si>
  <si>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</si>
  <si>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</si>
  <si>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</si>
  <si>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</si>
  <si>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</si>
  <si>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</si>
  <si>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</si>
  <si>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</si>
  <si>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</si>
  <si>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</si>
  <si>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</si>
  <si>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</si>
  <si>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</si>
  <si>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</si>
  <si>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</si>
  <si>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</si>
  <si>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</si>
  <si>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</si>
  <si>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</si>
  <si>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</si>
  <si>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</si>
  <si>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</si>
  <si>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</si>
  <si>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</si>
  <si>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</si>
  <si>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</si>
  <si>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</si>
  <si>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</si>
  <si>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</si>
  <si>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</si>
  <si>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</si>
  <si>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</si>
  <si>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</si>
  <si>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</si>
  <si>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</si>
  <si>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</si>
  <si>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</si>
  <si>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</si>
  <si>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</si>
  <si>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</si>
  <si>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</si>
  <si>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</si>
  <si>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</si>
  <si>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</si>
  <si>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</si>
  <si>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</si>
  <si>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</si>
  <si>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</si>
  <si>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</si>
  <si>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</si>
  <si>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</si>
  <si>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</si>
  <si>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</si>
  <si>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</si>
  <si>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</si>
  <si>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</si>
  <si>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</si>
  <si>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</si>
  <si>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</si>
  <si>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</si>
  <si>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</si>
  <si>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</si>
  <si>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</si>
  <si>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</si>
  <si>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</si>
  <si>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</si>
  <si>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</si>
  <si>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</si>
  <si>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</si>
  <si>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</si>
  <si>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</si>
  <si>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</si>
  <si>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</si>
  <si>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</si>
  <si>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</si>
  <si>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</si>
  <si>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</si>
  <si>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</si>
  <si>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</si>
  <si>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</si>
  <si>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</si>
  <si>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</si>
  <si>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</si>
  <si>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</si>
  <si>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</si>
  <si>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</si>
  <si>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</si>
  <si>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</si>
  <si>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</si>
  <si>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</si>
  <si>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</si>
  <si>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</si>
  <si>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</si>
  <si>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</si>
  <si>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</si>
  <si>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</si>
  <si>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</si>
  <si>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</si>
  <si>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</si>
  <si>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</si>
  <si>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</si>
  <si>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</si>
  <si>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</si>
  <si>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</si>
  <si>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</si>
  <si>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</si>
  <si>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</si>
  <si>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</si>
  <si>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</si>
  <si>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</si>
  <si>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</si>
  <si>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</si>
  <si>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</si>
  <si>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</si>
  <si>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</si>
  <si>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</si>
  <si>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</si>
  <si>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</si>
  <si>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</si>
  <si>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</si>
  <si>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</si>
  <si>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</si>
  <si>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</si>
  <si>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</si>
  <si>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</si>
  <si>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</si>
  <si>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</si>
  <si>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</si>
  <si>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</si>
  <si>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</si>
  <si>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</si>
  <si>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</si>
  <si>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</si>
  <si>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</si>
  <si>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</si>
  <si>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</si>
  <si>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</si>
  <si>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</si>
  <si>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</si>
  <si>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</si>
  <si>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</si>
  <si>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</si>
  <si>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</si>
  <si>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</si>
  <si>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</si>
  <si>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</si>
  <si>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</si>
  <si>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</si>
  <si>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</si>
  <si>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</si>
  <si>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</si>
  <si>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</si>
  <si>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</si>
  <si>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</si>
  <si>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</si>
  <si>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</si>
  <si>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</si>
  <si>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</si>
  <si>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</si>
  <si>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</si>
  <si>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</si>
  <si>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</si>
  <si>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</si>
  <si>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</si>
  <si>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</si>
  <si>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</si>
  <si>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</si>
  <si>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</si>
  <si>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</si>
  <si>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</si>
  <si>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</si>
  <si>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</si>
  <si>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</si>
  <si>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</si>
  <si>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</si>
  <si>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</si>
  <si>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</si>
  <si>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</si>
  <si>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</si>
  <si>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</si>
  <si>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</si>
  <si>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</si>
  <si>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</si>
  <si>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</si>
  <si>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</si>
  <si>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</si>
  <si>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</si>
  <si>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</si>
  <si>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</si>
  <si>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</si>
  <si>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</si>
  <si>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</si>
  <si>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</si>
  <si>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</si>
  <si>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</si>
  <si>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</si>
  <si>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</si>
  <si>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</si>
  <si>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</si>
  <si>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</si>
  <si>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</si>
  <si>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</si>
  <si>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</si>
  <si>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</si>
  <si>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</si>
  <si>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</si>
  <si>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</si>
  <si>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</si>
  <si>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</si>
  <si>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</si>
  <si>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</si>
  <si>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</si>
  <si>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</si>
  <si>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</si>
  <si>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</si>
  <si>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</si>
  <si>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</si>
  <si>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</si>
  <si>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</si>
  <si>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</si>
  <si>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</si>
  <si>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</si>
  <si>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</si>
  <si>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</si>
  <si>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</si>
  <si>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</si>
  <si>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</si>
  <si>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</si>
  <si>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</si>
  <si>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</si>
  <si>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</si>
  <si>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</si>
  <si>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</si>
  <si>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</si>
  <si>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</si>
  <si>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</si>
  <si>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</si>
  <si>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</si>
  <si>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</si>
  <si>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</si>
  <si>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</si>
  <si>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</si>
  <si>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</si>
  <si>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</si>
  <si>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</si>
  <si>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</si>
  <si>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</si>
  <si>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</si>
  <si>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</si>
  <si>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</si>
  <si>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</si>
  <si>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</si>
  <si>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</si>
  <si>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</si>
  <si>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</si>
  <si>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</si>
  <si>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</si>
  <si>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</si>
  <si>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</si>
  <si>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</si>
  <si>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</si>
  <si>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</si>
  <si>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</si>
  <si>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</si>
  <si>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</si>
  <si>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</si>
  <si>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</si>
  <si>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</si>
  <si>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</si>
  <si>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</si>
  <si>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</si>
  <si>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</si>
  <si>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</si>
  <si>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</si>
  <si>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</si>
  <si>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</si>
  <si>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</si>
  <si>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</si>
  <si>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</si>
  <si>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</si>
  <si>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</si>
  <si>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</si>
  <si>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</si>
  <si>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</si>
  <si>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</si>
  <si>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</si>
  <si>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</si>
  <si>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</si>
  <si>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</si>
  <si>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</si>
  <si>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</si>
  <si>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</si>
  <si>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</si>
  <si>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</si>
  <si>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</si>
  <si>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</si>
  <si>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</si>
  <si>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</si>
  <si>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</si>
  <si>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</si>
  <si>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</si>
  <si>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</si>
  <si>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</si>
  <si>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</si>
  <si>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</si>
  <si>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</si>
  <si>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</si>
  <si>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</si>
  <si>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</si>
  <si>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</si>
  <si>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</si>
  <si>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</si>
  <si>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</si>
  <si>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</si>
  <si>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</si>
  <si>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</si>
  <si>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</si>
  <si>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</si>
  <si>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</si>
  <si>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</si>
  <si>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</si>
  <si>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</si>
  <si>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</si>
  <si>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</si>
  <si>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</si>
  <si>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</si>
  <si>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</si>
  <si>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</si>
  <si>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</si>
  <si>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</si>
  <si>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</si>
  <si>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</si>
  <si>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</si>
  <si>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</si>
  <si>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</si>
  <si>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</si>
  <si>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</si>
  <si>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</si>
  <si>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</si>
  <si>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</si>
  <si>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</si>
  <si>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</si>
  <si>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</si>
  <si>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</si>
  <si>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</si>
  <si>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</si>
  <si>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</si>
  <si>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</si>
  <si>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</si>
  <si>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</si>
  <si>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</si>
  <si>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</si>
  <si>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</si>
  <si>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</si>
  <si>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</si>
  <si>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</si>
  <si>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</si>
  <si>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</si>
  <si>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</si>
  <si>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</si>
  <si>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</si>
  <si>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</si>
  <si>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</si>
  <si>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</si>
  <si>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</si>
  <si>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</si>
  <si>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</si>
  <si>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</si>
  <si>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</si>
  <si>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</si>
  <si>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</si>
  <si>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</si>
  <si>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</si>
  <si>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</si>
  <si>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</si>
  <si>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</si>
  <si>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</si>
  <si>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</si>
  <si>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</si>
  <si>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</si>
  <si>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</si>
  <si>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</si>
  <si>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</si>
  <si>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</si>
  <si>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</si>
  <si>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</si>
  <si>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</si>
  <si>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</si>
  <si>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</si>
  <si>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</si>
  <si>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</si>
  <si>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</si>
  <si>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</si>
  <si>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</si>
  <si>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</si>
  <si>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</si>
  <si>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</si>
  <si>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</si>
  <si>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</si>
  <si>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</si>
  <si>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</si>
  <si>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</si>
  <si>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</si>
  <si>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</si>
  <si>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</si>
  <si>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</si>
  <si>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</si>
  <si>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</si>
  <si>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</si>
  <si>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</si>
  <si>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</si>
  <si>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</si>
  <si>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</si>
  <si>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</si>
  <si>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</si>
  <si>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</si>
  <si>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</si>
  <si>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</si>
  <si>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</si>
  <si>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</si>
  <si>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</si>
  <si>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</si>
  <si>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</si>
  <si>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</si>
  <si>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</si>
  <si>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</si>
  <si>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</si>
  <si>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</si>
  <si>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</si>
  <si>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</si>
  <si>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</si>
  <si>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</si>
  <si>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</si>
  <si>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</si>
  <si>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</si>
  <si>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</si>
  <si>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</si>
  <si>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</si>
  <si>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</si>
  <si>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</si>
  <si>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</si>
  <si>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</si>
  <si>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</si>
  <si>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</si>
  <si>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</si>
  <si>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</si>
  <si>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</si>
  <si>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</si>
  <si>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</si>
  <si>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</si>
  <si>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</si>
  <si>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</si>
  <si>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</si>
  <si>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</si>
  <si>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</si>
  <si>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</si>
  <si>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</si>
  <si>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</si>
  <si>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</si>
  <si>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</si>
  <si>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</si>
  <si>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</si>
  <si>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</si>
  <si>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</si>
  <si>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</si>
  <si>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</si>
  <si>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</si>
  <si>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</si>
  <si>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</si>
  <si>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</si>
  <si>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</si>
  <si>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</si>
  <si>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</si>
  <si>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</si>
  <si>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</si>
  <si>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</si>
  <si>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</si>
  <si>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</si>
  <si>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</si>
  <si>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</si>
  <si>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</si>
  <si>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</si>
  <si>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</si>
  <si>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</si>
  <si>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</si>
  <si>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</si>
  <si>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</si>
  <si>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</si>
  <si>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</si>
  <si>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</si>
  <si>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</si>
  <si>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</si>
  <si>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</si>
  <si>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</si>
  <si>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</si>
  <si>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</si>
  <si>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</si>
  <si>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</si>
  <si>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</si>
  <si>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</si>
  <si>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</si>
  <si>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</si>
  <si>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</si>
  <si>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</si>
  <si>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</si>
  <si>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</si>
  <si>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</si>
  <si>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</si>
  <si>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</si>
  <si>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</si>
  <si>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</si>
  <si>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</si>
  <si>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</si>
  <si>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</si>
  <si>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Salaries and professional fee's increased by around $969,000 due to wage increase and increase in staff, while patient days only increased slightly.</t>
  </si>
  <si>
    <t>Salaries increased by around $307,000 due to wage increase and increase in staff, while patient days only increased slightly.</t>
  </si>
  <si>
    <t>Professional fee's increased by around $192,000 due to increase in rate due to wage increase and increase in staff, while patient meals decreased.</t>
  </si>
  <si>
    <t>Activities</t>
  </si>
  <si>
    <t>Credit Card Fees</t>
  </si>
  <si>
    <t>Dues and Fees</t>
  </si>
  <si>
    <t>or represent 1% or more of the total expenses. A prompt will appear in Cell E415 of the Data tab if you're required to provide a response.</t>
  </si>
  <si>
    <t>Short Stay expense increased significantly due to 2023 being the first full year of the Wound Care department. Supplies expense increased significantly due to this, by around $953,000.</t>
  </si>
  <si>
    <t>Salaries increased by around $278,000 due to wage increase, however patient visits increased drastically compared to the prior year.</t>
  </si>
  <si>
    <t>mhsmith@prosserhealth.org</t>
  </si>
  <si>
    <t>Michael Smith</t>
  </si>
  <si>
    <t>To request this document in another format, call 1-800-525-0127. Deaf or hard of hearing customers, please call 711 (Washington Relay) or email doh.information@doh.wa.gov.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</si>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</sst>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8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12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46">
    <xf numFmtId="37" fontId="0" fillId="0" borderId="0"/>
    <xf numFmtId="0" fontId="2" fillId="20" borderId="0"/>
    <xf numFmtId="0" fontId="20" fillId="43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4" borderId="0"/>
    <xf numFmtId="0" fontId="20" fillId="4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8" borderId="0"/>
    <xf numFmtId="0" fontId="20" fillId="45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32" borderId="0"/>
    <xf numFmtId="0" fontId="20" fillId="46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2" borderId="0"/>
    <xf numFmtId="0" fontId="2" fillId="36" borderId="0"/>
    <xf numFmtId="0" fontId="20" fillId="47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36" borderId="0"/>
    <xf numFmtId="0" fontId="2" fillId="40" borderId="0"/>
    <xf numFmtId="0" fontId="20" fillId="45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21" borderId="0"/>
    <xf numFmtId="0" fontId="20" fillId="47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5" borderId="0"/>
    <xf numFmtId="0" fontId="20" fillId="4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9" borderId="0"/>
    <xf numFmtId="0" fontId="20" fillId="48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33" borderId="0"/>
    <xf numFmtId="0" fontId="20" fillId="49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7" borderId="0"/>
    <xf numFmtId="0" fontId="20" fillId="4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37" borderId="0"/>
    <xf numFmtId="0" fontId="2" fillId="41" borderId="0"/>
    <xf numFmtId="0" fontId="20" fillId="45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2" fillId="41" borderId="0"/>
    <xf numFmtId="0" fontId="50" fillId="47" borderId="0"/>
    <xf numFmtId="0" fontId="45" fillId="22" borderId="0"/>
    <xf numFmtId="0" fontId="50" fillId="50" borderId="0"/>
    <xf numFmtId="0" fontId="45" fillId="26" borderId="0"/>
    <xf numFmtId="0" fontId="50" fillId="51" borderId="0"/>
    <xf numFmtId="0" fontId="45" fillId="30" borderId="0"/>
    <xf numFmtId="0" fontId="50" fillId="49" borderId="0"/>
    <xf numFmtId="0" fontId="45" fillId="34" borderId="0"/>
    <xf numFmtId="0" fontId="50" fillId="47" borderId="0"/>
    <xf numFmtId="0" fontId="45" fillId="38" borderId="0"/>
    <xf numFmtId="0" fontId="50" fillId="44" borderId="0"/>
    <xf numFmtId="0" fontId="45" fillId="42" borderId="0"/>
    <xf numFmtId="0" fontId="45" fillId="19" borderId="0"/>
    <xf numFmtId="0" fontId="50" fillId="52" borderId="0"/>
    <xf numFmtId="0" fontId="45" fillId="23" borderId="0"/>
    <xf numFmtId="0" fontId="50" fillId="50" borderId="0"/>
    <xf numFmtId="0" fontId="45" fillId="27" borderId="0"/>
    <xf numFmtId="0" fontId="50" fillId="51" borderId="0"/>
    <xf numFmtId="0" fontId="45" fillId="31" borderId="0"/>
    <xf numFmtId="0" fontId="50" fillId="53" borderId="0"/>
    <xf numFmtId="0" fontId="45" fillId="35" borderId="0"/>
    <xf numFmtId="0" fontId="50" fillId="54" borderId="0"/>
    <xf numFmtId="0" fontId="45" fillId="39" borderId="0"/>
    <xf numFmtId="0" fontId="50" fillId="55" borderId="0"/>
    <xf numFmtId="0" fontId="37" fillId="13" borderId="0"/>
    <xf numFmtId="0" fontId="51" fillId="56" borderId="0"/>
    <xf numFmtId="0" fontId="40" fillId="16" borderId="36"/>
    <xf numFmtId="0" fontId="52" fillId="57" borderId="42"/>
    <xf numFmtId="0" fontId="42" fillId="17" borderId="39"/>
    <xf numFmtId="0" fontId="53" fillId="58" borderId="43"/>
    <xf numFmtId="43" fontId="6" fillId="0" borderId="0"/>
    <xf numFmtId="41" fontId="6" fillId="0" borderId="0"/>
    <xf numFmtId="41" fontId="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6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6" fillId="0" borderId="0"/>
    <xf numFmtId="43" fontId="6" fillId="0" borderId="0"/>
    <xf numFmtId="43" fontId="46" fillId="0" borderId="0"/>
    <xf numFmtId="3" fontId="6" fillId="0" borderId="0">
      <alignment vertical="top"/>
    </xf>
    <xf numFmtId="3" fontId="46" fillId="0" borderId="0">
      <alignment vertical="top"/>
    </xf>
    <xf numFmtId="3" fontId="6" fillId="0" borderId="0">
      <alignment vertical="top"/>
    </xf>
    <xf numFmtId="42" fontId="6" fillId="0" borderId="0"/>
    <xf numFmtId="42" fontId="6" fillId="0" borderId="0"/>
    <xf numFmtId="44" fontId="20" fillId="0" borderId="0"/>
    <xf numFmtId="44" fontId="6" fillId="0" borderId="0"/>
    <xf numFmtId="44" fontId="6" fillId="0" borderId="0"/>
    <xf numFmtId="44" fontId="6" fillId="0" borderId="0"/>
    <xf numFmtId="5" fontId="6" fillId="0" borderId="0">
      <alignment vertical="top"/>
    </xf>
    <xf numFmtId="5" fontId="46" fillId="0" borderId="0">
      <alignment vertical="top"/>
    </xf>
    <xf numFmtId="5" fontId="6" fillId="0" borderId="0">
      <alignment vertical="top"/>
    </xf>
    <xf numFmtId="0" fontId="6" fillId="0" borderId="0">
      <alignment vertical="top"/>
    </xf>
    <xf numFmtId="0" fontId="46" fillId="0" borderId="0">
      <alignment vertical="top"/>
    </xf>
    <xf numFmtId="0" fontId="6" fillId="0" borderId="0">
      <alignment vertical="top"/>
    </xf>
    <xf numFmtId="0" fontId="44" fillId="0" borderId="0"/>
    <xf numFmtId="0" fontId="54" fillId="0" borderId="0"/>
    <xf numFmtId="2" fontId="6" fillId="0" borderId="0">
      <alignment vertical="top"/>
    </xf>
    <xf numFmtId="2" fontId="46" fillId="0" borderId="0">
      <alignment vertical="top"/>
    </xf>
    <xf numFmtId="2" fontId="6" fillId="0" borderId="0">
      <alignment vertical="top"/>
    </xf>
    <xf numFmtId="0" fontId="36" fillId="12" borderId="0"/>
    <xf numFmtId="0" fontId="55" fillId="47" borderId="0"/>
    <xf numFmtId="0" fontId="33" fillId="0" borderId="33"/>
    <xf numFmtId="0" fontId="56" fillId="0" borderId="44"/>
    <xf numFmtId="0" fontId="57" fillId="0" borderId="0">
      <alignment vertical="top"/>
    </xf>
    <xf numFmtId="0" fontId="56" fillId="0" borderId="44"/>
    <xf numFmtId="0" fontId="58" fillId="0" borderId="0">
      <alignment vertical="top"/>
    </xf>
    <xf numFmtId="0" fontId="57" fillId="0" borderId="0">
      <alignment vertical="top"/>
    </xf>
    <xf numFmtId="0" fontId="34" fillId="0" borderId="34"/>
    <xf numFmtId="0" fontId="59" fillId="0" borderId="45"/>
    <xf numFmtId="0" fontId="25" fillId="0" borderId="0">
      <alignment vertical="top"/>
    </xf>
    <xf numFmtId="0" fontId="59" fillId="0" borderId="45"/>
    <xf numFmtId="0" fontId="60" fillId="0" borderId="0">
      <alignment vertical="top"/>
    </xf>
    <xf numFmtId="0" fontId="25" fillId="0" borderId="0">
      <alignment vertical="top"/>
    </xf>
    <xf numFmtId="0" fontId="35" fillId="0" borderId="35"/>
    <xf numFmtId="0" fontId="61" fillId="0" borderId="46"/>
    <xf numFmtId="0" fontId="35" fillId="0" borderId="0"/>
    <xf numFmtId="0" fontId="61" fillId="0" borderId="0"/>
    <xf numFmtId="0" fontId="7" fillId="0" borderId="0">
      <alignment vertical="top"/>
      <protection locked="0"/>
    </xf>
    <xf numFmtId="0" fontId="70" fillId="0" borderId="0"/>
    <xf numFmtId="0" fontId="70" fillId="0" borderId="0"/>
    <xf numFmtId="0" fontId="38" fillId="15" borderId="36"/>
    <xf numFmtId="0" fontId="62" fillId="48" borderId="42"/>
    <xf numFmtId="0" fontId="41" fillId="0" borderId="38"/>
    <xf numFmtId="0" fontId="63" fillId="0" borderId="47"/>
    <xf numFmtId="0" fontId="64" fillId="48" borderId="0"/>
    <xf numFmtId="0" fontId="48" fillId="14" borderId="0"/>
    <xf numFmtId="0" fontId="69" fillId="0" borderId="0"/>
    <xf numFmtId="0" fontId="46" fillId="0" borderId="0"/>
    <xf numFmtId="0" fontId="9" fillId="0" borderId="0"/>
    <xf numFmtId="0" fontId="6" fillId="0" borderId="0"/>
    <xf numFmtId="0" fontId="68" fillId="0" borderId="0"/>
    <xf numFmtId="37" fontId="26" fillId="0" borderId="0"/>
    <xf numFmtId="0" fontId="46" fillId="0" borderId="0"/>
    <xf numFmtId="37" fontId="32" fillId="0" borderId="0"/>
    <xf numFmtId="0" fontId="2" fillId="0" borderId="0"/>
    <xf numFmtId="0" fontId="2" fillId="0" borderId="0"/>
    <xf numFmtId="0" fontId="6" fillId="0" borderId="0"/>
    <xf numFmtId="0" fontId="4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6" fillId="0" borderId="0"/>
    <xf numFmtId="0" fontId="2" fillId="0" borderId="0"/>
    <xf numFmtId="37" fontId="26" fillId="0" borderId="0"/>
    <xf numFmtId="0" fontId="2" fillId="0" borderId="0"/>
    <xf numFmtId="37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37" fontId="32" fillId="0" borderId="0"/>
    <xf numFmtId="0" fontId="2" fillId="0" borderId="0"/>
    <xf numFmtId="0" fontId="2" fillId="0" borderId="0"/>
    <xf numFmtId="0" fontId="26" fillId="45" borderId="48"/>
    <xf numFmtId="0" fontId="6" fillId="45" borderId="48"/>
    <xf numFmtId="0" fontId="46" fillId="45" borderId="48"/>
    <xf numFmtId="0" fontId="6" fillId="45" borderId="48"/>
    <xf numFmtId="0" fontId="6" fillId="45" borderId="48"/>
    <xf numFmtId="0" fontId="26" fillId="45" borderId="48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2" fillId="18" borderId="40"/>
    <xf numFmtId="0" fontId="39" fillId="16" borderId="37"/>
    <xf numFmtId="0" fontId="65" fillId="57" borderId="49"/>
    <xf numFmtId="9" fontId="6" fillId="0" borderId="0"/>
    <xf numFmtId="9" fontId="6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6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6" fillId="0" borderId="0"/>
    <xf numFmtId="9" fontId="6" fillId="0" borderId="0"/>
    <xf numFmtId="9" fontId="6" fillId="0" borderId="0"/>
    <xf numFmtId="9" fontId="46" fillId="0" borderId="0"/>
    <xf numFmtId="0" fontId="66" fillId="0" borderId="0"/>
    <xf numFmtId="0" fontId="47" fillId="0" borderId="0"/>
    <xf numFmtId="0" fontId="31" fillId="0" borderId="41"/>
    <xf numFmtId="0" fontId="67" fillId="0" borderId="50"/>
    <xf numFmtId="0" fontId="6" fillId="0" borderId="51">
      <alignment vertical="top"/>
    </xf>
    <xf numFmtId="0" fontId="67" fillId="0" borderId="50"/>
    <xf numFmtId="0" fontId="46" fillId="0" borderId="51">
      <alignment vertical="top"/>
    </xf>
    <xf numFmtId="0" fontId="6" fillId="0" borderId="51">
      <alignment vertical="top"/>
    </xf>
    <xf numFmtId="0" fontId="43" fillId="0" borderId="0"/>
    <xf numFmtId="0" fontId="63" fillId="0" borderId="0"/>
  </cellStyleXfs>
  <cellXfs count="406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437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4" fillId="0" borderId="1" xfId="307" quotePrefix="1" applyNumberFormat="1" applyFont="1" applyBorder="1" applyProtection="1">
      <protection locked="0"/>
    </xf>
    <xf numFmtId="37" fontId="14" fillId="0" borderId="1" xfId="307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307" applyFont="1" applyFill="1"/>
    <xf numFmtId="37" fontId="14" fillId="4" borderId="1" xfId="0" quotePrefix="1" applyFont="1" applyFill="1" applyBorder="1" applyProtection="1">
      <protection locked="0"/>
    </xf>
    <xf numFmtId="37" fontId="12" fillId="3" borderId="0" xfId="307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599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8" fillId="0" borderId="4" xfId="0" applyFont="1" applyBorder="1"/>
    <xf numFmtId="37" fontId="20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0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8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8" fillId="0" borderId="14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7" borderId="0" xfId="307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8" fillId="0" borderId="0" xfId="0" applyNumberFormat="1" applyFont="1"/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37" fontId="12" fillId="7" borderId="0" xfId="307" applyNumberFormat="1" applyFont="1" applyFill="1"/>
    <xf numFmtId="2" fontId="14" fillId="0" borderId="1" xfId="0" quotePrefix="1" applyNumberFormat="1" applyFont="1" applyBorder="1" applyProtection="1">
      <protection locked="0"/>
    </xf>
    <xf numFmtId="2" fontId="14" fillId="0" borderId="1" xfId="307" quotePrefix="1" applyNumberFormat="1" applyFont="1" applyBorder="1" applyProtection="1">
      <protection locked="0"/>
    </xf>
    <xf numFmtId="2" fontId="14" fillId="0" borderId="1" xfId="599" quotePrefix="1" applyNumberFormat="1" applyFont="1" applyBorder="1" applyProtection="1">
      <protection locked="0"/>
    </xf>
    <xf numFmtId="2" fontId="14" fillId="0" borderId="1" xfId="307" applyNumberFormat="1" applyFont="1" applyBorder="1" applyProtection="1">
      <protection locked="0"/>
    </xf>
    <xf numFmtId="37" fontId="14" fillId="0" borderId="1" xfId="599" quotePrefix="1" applyNumberFormat="1" applyFont="1" applyBorder="1" applyProtection="1">
      <protection locked="0"/>
    </xf>
    <xf numFmtId="1" fontId="14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7" fontId="14" fillId="4" borderId="1" xfId="0" quotePrefix="1" applyNumberFormat="1" applyFont="1" applyFill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166" fontId="14" fillId="4" borderId="14" xfId="0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30" fillId="0" borderId="14" xfId="437" applyFont="1" applyBorder="1">
      <alignment vertical="top"/>
      <protection locked="0"/>
    </xf>
    <xf numFmtId="0" fontId="13" fillId="0" borderId="0" xfId="437" applyFont="1">
      <alignment vertical="top"/>
      <protection locked="0"/>
    </xf>
    <xf numFmtId="168" fontId="14" fillId="4" borderId="1" xfId="0" quotePrefix="1" applyNumberFormat="1" applyFont="1" applyFill="1" applyBorder="1" applyAlignment="1" applyProtection="1">
      <alignment horizontal="left"/>
      <protection locked="0"/>
    </xf>
    <xf numFmtId="43" fontId="49" fillId="0" borderId="1" xfId="398" quotePrefix="1" applyFont="1" applyBorder="1" applyProtection="1">
      <protection locked="0"/>
    </xf>
    <xf numFmtId="43" fontId="49" fillId="0" borderId="1" xfId="310" quotePrefix="1" applyFont="1" applyBorder="1" applyProtection="1">
      <protection locked="0"/>
    </xf>
    <xf numFmtId="43" fontId="49" fillId="0" borderId="1" xfId="311" quotePrefix="1" applyFont="1" applyBorder="1" applyProtection="1">
      <protection locked="0"/>
    </xf>
    <xf numFmtId="43" fontId="49" fillId="0" borderId="1" xfId="312" quotePrefix="1" applyFont="1" applyBorder="1" applyProtection="1">
      <protection locked="0"/>
    </xf>
    <xf numFmtId="43" fontId="49" fillId="0" borderId="1" xfId="313" quotePrefix="1" applyFont="1" applyBorder="1" applyProtection="1">
      <protection locked="0"/>
    </xf>
    <xf numFmtId="43" fontId="49" fillId="0" borderId="1" xfId="314" quotePrefix="1" applyFont="1" applyBorder="1" applyProtection="1">
      <protection locked="0"/>
    </xf>
    <xf numFmtId="43" fontId="49" fillId="0" borderId="1" xfId="315" quotePrefix="1" applyFont="1" applyBorder="1" applyProtection="1">
      <protection locked="0"/>
    </xf>
    <xf numFmtId="43" fontId="49" fillId="0" borderId="1" xfId="316" quotePrefix="1" applyFont="1" applyBorder="1" applyProtection="1">
      <protection locked="0"/>
    </xf>
    <xf numFmtId="43" fontId="49" fillId="0" borderId="1" xfId="317" quotePrefix="1" applyFont="1" applyBorder="1" applyProtection="1">
      <protection locked="0"/>
    </xf>
    <xf numFmtId="43" fontId="49" fillId="0" borderId="1" xfId="318" quotePrefix="1" applyFont="1" applyBorder="1" applyProtection="1">
      <protection locked="0"/>
    </xf>
    <xf numFmtId="43" fontId="49" fillId="0" borderId="1" xfId="319" quotePrefix="1" applyFont="1" applyBorder="1" applyProtection="1">
      <protection locked="0"/>
    </xf>
    <xf numFmtId="43" fontId="49" fillId="0" borderId="1" xfId="322" quotePrefix="1" applyFont="1" applyBorder="1" applyProtection="1">
      <protection locked="0"/>
    </xf>
    <xf numFmtId="43" fontId="49" fillId="0" borderId="1" xfId="323" quotePrefix="1" applyFont="1" applyBorder="1" applyProtection="1">
      <protection locked="0"/>
    </xf>
    <xf numFmtId="43" fontId="49" fillId="0" borderId="1" xfId="324" quotePrefix="1" applyFont="1" applyBorder="1" applyProtection="1">
      <protection locked="0"/>
    </xf>
    <xf numFmtId="43" fontId="49" fillId="0" borderId="1" xfId="325" quotePrefix="1" applyFont="1" applyBorder="1" applyProtection="1">
      <protection locked="0"/>
    </xf>
    <xf numFmtId="43" fontId="49" fillId="0" borderId="1" xfId="326" quotePrefix="1" applyFont="1" applyBorder="1" applyProtection="1">
      <protection locked="0"/>
    </xf>
    <xf numFmtId="43" fontId="49" fillId="0" borderId="1" xfId="327" quotePrefix="1" applyFont="1" applyBorder="1" applyProtection="1">
      <protection locked="0"/>
    </xf>
    <xf numFmtId="43" fontId="49" fillId="0" borderId="1" xfId="328" quotePrefix="1" applyFont="1" applyBorder="1" applyProtection="1">
      <protection locked="0"/>
    </xf>
    <xf numFmtId="43" fontId="49" fillId="0" borderId="1" xfId="329" quotePrefix="1" applyFont="1" applyBorder="1" applyProtection="1">
      <protection locked="0"/>
    </xf>
    <xf numFmtId="43" fontId="49" fillId="0" borderId="1" xfId="330" quotePrefix="1" applyFont="1" applyBorder="1" applyProtection="1">
      <protection locked="0"/>
    </xf>
    <xf numFmtId="43" fontId="49" fillId="0" borderId="1" xfId="331" quotePrefix="1" applyFont="1" applyBorder="1" applyProtection="1">
      <protection locked="0"/>
    </xf>
    <xf numFmtId="43" fontId="49" fillId="0" borderId="1" xfId="334" quotePrefix="1" applyFont="1" applyBorder="1" applyProtection="1">
      <protection locked="0"/>
    </xf>
    <xf numFmtId="43" fontId="49" fillId="0" borderId="1" xfId="335" quotePrefix="1" applyFont="1" applyBorder="1" applyProtection="1">
      <protection locked="0"/>
    </xf>
    <xf numFmtId="43" fontId="49" fillId="0" borderId="1" xfId="336" quotePrefix="1" applyFont="1" applyBorder="1" applyProtection="1">
      <protection locked="0"/>
    </xf>
    <xf numFmtId="38" fontId="14" fillId="4" borderId="14" xfId="0" quotePrefix="1" applyNumberFormat="1" applyFont="1" applyFill="1" applyBorder="1" applyProtection="1">
      <protection locked="0"/>
    </xf>
    <xf numFmtId="37" fontId="8" fillId="0" borderId="0" xfId="0" applyFont="1" applyAlignment="1">
      <alignment vertical="center" wrapText="1"/>
    </xf>
    <xf numFmtId="37" fontId="72" fillId="0" borderId="0" xfId="0" applyFont="1"/>
    <xf numFmtId="37" fontId="73" fillId="0" borderId="0" xfId="0" applyFont="1"/>
    <xf numFmtId="37" fontId="74" fillId="0" borderId="0" xfId="0" applyFont="1"/>
    <xf numFmtId="37" fontId="75" fillId="0" borderId="0" xfId="0" applyFont="1"/>
    <xf numFmtId="37" fontId="31" fillId="59" borderId="54" xfId="0" quotePrefix="1" applyFont="1" applyFill="1" applyBorder="1" applyAlignment="1">
      <alignment horizontal="left"/>
    </xf>
    <xf numFmtId="37" fontId="4" fillId="59" borderId="52" xfId="0" applyFont="1" applyFill="1" applyBorder="1"/>
    <xf numFmtId="38" fontId="4" fillId="59" borderId="52" xfId="0" applyNumberFormat="1" applyFont="1" applyFill="1" applyBorder="1"/>
    <xf numFmtId="37" fontId="4" fillId="59" borderId="57" xfId="0" applyFont="1" applyFill="1" applyBorder="1"/>
    <xf numFmtId="37" fontId="4" fillId="59" borderId="55" xfId="0" quotePrefix="1" applyFont="1" applyFill="1" applyBorder="1" applyAlignment="1">
      <alignment vertical="center" readingOrder="1"/>
    </xf>
    <xf numFmtId="37" fontId="4" fillId="59" borderId="0" xfId="0" quotePrefix="1" applyFont="1" applyFill="1" applyAlignment="1">
      <alignment horizontal="left"/>
    </xf>
    <xf numFmtId="38" fontId="4" fillId="59" borderId="0" xfId="0" applyNumberFormat="1" applyFont="1" applyFill="1"/>
    <xf numFmtId="37" fontId="4" fillId="59" borderId="0" xfId="0" applyFont="1" applyFill="1"/>
    <xf numFmtId="37" fontId="4" fillId="59" borderId="58" xfId="0" applyFont="1" applyFill="1" applyBorder="1"/>
    <xf numFmtId="37" fontId="3" fillId="59" borderId="55" xfId="0" quotePrefix="1" applyFont="1" applyFill="1" applyBorder="1"/>
    <xf numFmtId="37" fontId="4" fillId="59" borderId="55" xfId="0" applyFont="1" applyFill="1" applyBorder="1" applyAlignment="1">
      <alignment vertical="center" readingOrder="1"/>
    </xf>
    <xf numFmtId="37" fontId="3" fillId="59" borderId="56" xfId="0" quotePrefix="1" applyFont="1" applyFill="1" applyBorder="1"/>
    <xf numFmtId="37" fontId="4" fillId="59" borderId="53" xfId="0" applyFont="1" applyFill="1" applyBorder="1"/>
    <xf numFmtId="38" fontId="4" fillId="59" borderId="53" xfId="0" applyNumberFormat="1" applyFont="1" applyFill="1" applyBorder="1"/>
    <xf numFmtId="37" fontId="4" fillId="59" borderId="59" xfId="0" applyFont="1" applyFill="1" applyBorder="1"/>
    <xf numFmtId="37" fontId="71" fillId="0" borderId="0" xfId="0" applyFont="1"/>
    <xf numFmtId="37" fontId="12" fillId="11" borderId="0" xfId="0" applyFont="1" applyFill="1" applyProtection="1">
      <protection locked="0"/>
    </xf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2" fontId="12" fillId="0" borderId="0" xfId="0" applyNumberFormat="1" applyFont="1" applyAlignment="1">
      <alignment horizontal="right"/>
    </xf>
    <xf numFmtId="37" fontId="14" fillId="60" borderId="1" xfId="0" applyFont="1" applyFill="1" applyBorder="1" applyProtection="1">
      <protection locked="0"/>
    </xf>
    <xf numFmtId="37" fontId="14" fillId="60" borderId="1" xfId="0" quotePrefix="1" applyFont="1" applyFill="1" applyBorder="1" applyProtection="1">
      <protection locked="0"/>
    </xf>
    <xf numFmtId="37" fontId="29" fillId="60" borderId="1" xfId="0" applyFont="1" applyFill="1" applyBorder="1" applyProtection="1">
      <protection locked="0"/>
    </xf>
    <xf numFmtId="37" fontId="14" fillId="60" borderId="1" xfId="307" quotePrefix="1" applyNumberFormat="1" applyFont="1" applyFill="1" applyBorder="1" applyProtection="1">
      <protection locked="0"/>
    </xf>
    <xf numFmtId="37" fontId="14" fillId="60" borderId="1" xfId="307" applyNumberFormat="1" applyFont="1" applyFill="1" applyBorder="1" applyProtection="1">
      <protection locked="0"/>
    </xf>
    <xf numFmtId="2" fontId="14" fillId="60" borderId="1" xfId="0" quotePrefix="1" applyNumberFormat="1" applyFont="1" applyFill="1" applyBorder="1" applyProtection="1">
      <protection locked="0"/>
    </xf>
    <xf numFmtId="2" fontId="14" fillId="60" borderId="1" xfId="307" quotePrefix="1" applyNumberFormat="1" applyFont="1" applyFill="1" applyBorder="1" applyProtection="1">
      <protection locked="0"/>
    </xf>
    <xf numFmtId="2" fontId="14" fillId="60" borderId="1" xfId="599" quotePrefix="1" applyNumberFormat="1" applyFont="1" applyFill="1" applyBorder="1" applyProtection="1">
      <protection locked="0"/>
    </xf>
    <xf numFmtId="2" fontId="14" fillId="60" borderId="1" xfId="307" applyNumberFormat="1" applyFont="1" applyFill="1" applyBorder="1" applyProtection="1">
      <protection locked="0"/>
    </xf>
    <xf numFmtId="43" fontId="49" fillId="60" borderId="1" xfId="315" quotePrefix="1" applyFont="1" applyFill="1" applyBorder="1" applyProtection="1">
      <protection locked="0"/>
    </xf>
    <xf numFmtId="43" fontId="49" fillId="60" borderId="1" xfId="328" quotePrefix="1" applyFont="1" applyFill="1" applyBorder="1" applyProtection="1">
      <protection locked="0"/>
    </xf>
    <xf numFmtId="43" fontId="49" fillId="60" borderId="1" xfId="329" quotePrefix="1" applyFont="1" applyFill="1" applyBorder="1" applyProtection="1">
      <protection locked="0"/>
    </xf>
    <xf numFmtId="37" fontId="14" fillId="60" borderId="1" xfId="599" quotePrefix="1" applyNumberFormat="1" applyFont="1" applyFill="1" applyBorder="1" applyProtection="1">
      <protection locked="0"/>
    </xf>
    <xf numFmtId="1" fontId="14" fillId="60" borderId="1" xfId="0" quotePrefix="1" applyNumberFormat="1" applyFont="1" applyFill="1" applyBorder="1" applyProtection="1">
      <protection locked="0"/>
    </xf>
    <xf numFmtId="43" fontId="49" fillId="60" borderId="1" xfId="314" quotePrefix="1" applyFont="1" applyFill="1" applyBorder="1" applyProtection="1">
      <protection locked="0"/>
    </xf>
    <xf numFmtId="43" fontId="49" fillId="60" borderId="1" xfId="316" quotePrefix="1" applyFont="1" applyFill="1" applyBorder="1" applyProtection="1">
      <protection locked="0"/>
    </xf>
    <xf numFmtId="43" fontId="49" fillId="60" borderId="1" xfId="327" quotePrefix="1" applyFont="1" applyFill="1" applyBorder="1" applyProtection="1">
      <protection locked="0"/>
    </xf>
    <xf numFmtId="43" fontId="49" fillId="60" borderId="1" xfId="330" quotePrefix="1" applyFont="1" applyFill="1" applyBorder="1" applyProtection="1">
      <protection locked="0"/>
    </xf>
    <xf numFmtId="43" fontId="49" fillId="60" borderId="1" xfId="313" quotePrefix="1" applyFont="1" applyFill="1" applyBorder="1" applyProtection="1">
      <protection locked="0"/>
    </xf>
    <xf numFmtId="43" fontId="49" fillId="60" borderId="1" xfId="317" quotePrefix="1" applyFont="1" applyFill="1" applyBorder="1" applyProtection="1">
      <protection locked="0"/>
    </xf>
    <xf numFmtId="43" fontId="49" fillId="60" borderId="1" xfId="326" quotePrefix="1" applyFont="1" applyFill="1" applyBorder="1" applyProtection="1">
      <protection locked="0"/>
    </xf>
    <xf numFmtId="43" fontId="49" fillId="60" borderId="1" xfId="331" quotePrefix="1" applyFont="1" applyFill="1" applyBorder="1" applyProtection="1">
      <protection locked="0"/>
    </xf>
    <xf numFmtId="43" fontId="49" fillId="60" borderId="1" xfId="312" quotePrefix="1" applyFont="1" applyFill="1" applyBorder="1" applyProtection="1">
      <protection locked="0"/>
    </xf>
    <xf numFmtId="37" fontId="14" fillId="59" borderId="1" xfId="0" quotePrefix="1" applyFont="1" applyFill="1" applyBorder="1" applyProtection="1">
      <protection locked="0"/>
    </xf>
    <xf numFmtId="43" fontId="49" fillId="60" borderId="1" xfId="318" quotePrefix="1" applyFont="1" applyFill="1" applyBorder="1" applyProtection="1">
      <protection locked="0"/>
    </xf>
    <xf numFmtId="43" fontId="49" fillId="60" borderId="1" xfId="325" quotePrefix="1" applyFont="1" applyFill="1" applyBorder="1" applyProtection="1">
      <protection locked="0"/>
    </xf>
    <xf numFmtId="43" fontId="49" fillId="60" borderId="1" xfId="334" quotePrefix="1" applyFont="1" applyFill="1" applyBorder="1" applyProtection="1">
      <protection locked="0"/>
    </xf>
    <xf numFmtId="43" fontId="49" fillId="60" borderId="1" xfId="311" quotePrefix="1" applyFont="1" applyFill="1" applyBorder="1" applyProtection="1">
      <protection locked="0"/>
    </xf>
    <xf numFmtId="43" fontId="49" fillId="60" borderId="1" xfId="319" quotePrefix="1" applyFont="1" applyFill="1" applyBorder="1" applyProtection="1">
      <protection locked="0"/>
    </xf>
    <xf numFmtId="43" fontId="49" fillId="60" borderId="1" xfId="324" quotePrefix="1" applyFont="1" applyFill="1" applyBorder="1" applyProtection="1">
      <protection locked="0"/>
    </xf>
    <xf numFmtId="43" fontId="49" fillId="60" borderId="1" xfId="335" quotePrefix="1" applyFont="1" applyFill="1" applyBorder="1" applyProtection="1">
      <protection locked="0"/>
    </xf>
    <xf numFmtId="43" fontId="49" fillId="60" borderId="1" xfId="310" quotePrefix="1" applyFont="1" applyFill="1" applyBorder="1" applyProtection="1">
      <protection locked="0"/>
    </xf>
    <xf numFmtId="43" fontId="49" fillId="60" borderId="1" xfId="322" quotePrefix="1" applyFont="1" applyFill="1" applyBorder="1" applyProtection="1">
      <protection locked="0"/>
    </xf>
    <xf numFmtId="43" fontId="49" fillId="60" borderId="1" xfId="323" quotePrefix="1" applyFont="1" applyFill="1" applyBorder="1" applyProtection="1">
      <protection locked="0"/>
    </xf>
    <xf numFmtId="43" fontId="49" fillId="60" borderId="1" xfId="336" quotePrefix="1" applyFont="1" applyFill="1" applyBorder="1" applyProtection="1">
      <protection locked="0"/>
    </xf>
    <xf numFmtId="43" fontId="49" fillId="60" borderId="1" xfId="398" quotePrefix="1" applyFont="1" applyFill="1" applyBorder="1" applyProtection="1">
      <protection locked="0"/>
    </xf>
    <xf numFmtId="167" fontId="14" fillId="59" borderId="1" xfId="0" quotePrefix="1" applyNumberFormat="1" applyFont="1" applyFill="1" applyBorder="1" applyProtection="1">
      <protection locked="0"/>
    </xf>
    <xf numFmtId="38" fontId="14" fillId="59" borderId="8" xfId="0" applyNumberFormat="1" applyFont="1" applyFill="1" applyBorder="1" applyProtection="1">
      <protection locked="0"/>
    </xf>
    <xf numFmtId="38" fontId="14" fillId="59" borderId="2" xfId="0" applyNumberFormat="1" applyFont="1" applyFill="1" applyBorder="1" applyProtection="1">
      <protection locked="0"/>
    </xf>
    <xf numFmtId="38" fontId="14" fillId="59" borderId="1" xfId="0" quotePrefix="1" applyNumberFormat="1" applyFont="1" applyFill="1" applyBorder="1" applyAlignment="1" applyProtection="1">
      <alignment horizontal="left"/>
      <protection locked="0"/>
    </xf>
    <xf numFmtId="38" fontId="14" fillId="59" borderId="14" xfId="0" applyNumberFormat="1" applyFont="1" applyFill="1" applyBorder="1" applyProtection="1">
      <protection locked="0"/>
    </xf>
    <xf numFmtId="38" fontId="14" fillId="59" borderId="14" xfId="0" quotePrefix="1" applyNumberFormat="1" applyFont="1" applyFill="1" applyBorder="1" applyProtection="1">
      <protection locked="0"/>
    </xf>
    <xf numFmtId="166" fontId="14" fillId="59" borderId="14" xfId="0" applyNumberFormat="1" applyFont="1" applyFill="1" applyBorder="1" applyAlignment="1" applyProtection="1">
      <alignment horizontal="left"/>
      <protection locked="0"/>
    </xf>
    <xf numFmtId="49" fontId="14" fillId="59" borderId="1" xfId="0" quotePrefix="1" applyNumberFormat="1" applyFont="1" applyFill="1" applyBorder="1" applyProtection="1">
      <protection locked="0"/>
    </xf>
    <xf numFmtId="168" fontId="14" fillId="59" borderId="1" xfId="0" quotePrefix="1" applyNumberFormat="1" applyFont="1" applyFill="1" applyBorder="1" applyAlignment="1" applyProtection="1">
      <alignment horizontal="left"/>
      <protection locked="0"/>
    </xf>
    <xf numFmtId="0" fontId="30" fillId="60" borderId="14" xfId="437" applyFont="1" applyFill="1" applyBorder="1">
      <alignment vertical="top"/>
      <protection locked="0"/>
    </xf>
    <xf numFmtId="38" fontId="14" fillId="59" borderId="1" xfId="0" applyNumberFormat="1" applyFont="1" applyFill="1" applyBorder="1" applyProtection="1">
      <protection locked="0"/>
    </xf>
    <xf numFmtId="38" fontId="14" fillId="59" borderId="1" xfId="0" applyNumberFormat="1" applyFont="1" applyFill="1" applyBorder="1" applyAlignment="1" applyProtection="1">
      <alignment horizontal="right"/>
      <protection locked="0"/>
    </xf>
    <xf numFmtId="37" fontId="14" fillId="59" borderId="1" xfId="0" applyFont="1" applyFill="1" applyBorder="1" applyProtection="1">
      <protection locked="0"/>
    </xf>
    <xf numFmtId="38" fontId="14" fillId="60" borderId="1" xfId="0" applyNumberFormat="1" applyFont="1" applyFill="1" applyBorder="1" applyProtection="1">
      <protection locked="0"/>
    </xf>
    <xf numFmtId="37" fontId="12" fillId="59" borderId="0" xfId="0" applyFont="1" applyFill="1" applyProtection="1">
      <protection locked="0"/>
    </xf>
    <xf numFmtId="38" fontId="14" fillId="59" borderId="1" xfId="0" applyNumberFormat="1" applyFont="1" applyFill="1" applyBorder="1" applyAlignment="1" applyProtection="1">
      <alignment horizontal="center"/>
      <protection locked="0"/>
    </xf>
    <xf numFmtId="37" fontId="72" fillId="0" borderId="0" xfId="0" quotePrefix="1" applyFont="1"/>
    <xf numFmtId="37" fontId="14" fillId="3" borderId="0" xfId="0" applyFont="1" applyFill="1" applyAlignment="1">
      <alignment horizontal="center" vertical="center"/>
    </xf>
    <xf numFmtId="0" fontId="78" fillId="0" borderId="0" xfId="437" applyFont="1" applyAlignment="1">
      <alignment horizontal="left" vertical="top" wrapText="1"/>
      <protection locked="0"/>
    </xf>
    <xf numFmtId="37" fontId="31" fillId="0" borderId="0" xfId="0" applyFont="1"/>
    <xf numFmtId="37" fontId="79" fillId="0" borderId="0" xfId="0" applyFont="1"/>
    <xf numFmtId="37" fontId="31" fillId="0" borderId="0" xfId="0" quotePrefix="1" applyFont="1" applyFill="1" applyBorder="1" applyAlignment="1">
      <alignment horizontal="left"/>
    </xf>
    <xf numFmtId="37" fontId="4" fillId="0" borderId="0" xfId="0" applyFont="1" applyFill="1" applyBorder="1"/>
    <xf numFmtId="38" fontId="4" fillId="0" borderId="0" xfId="0" applyNumberFormat="1" applyFont="1" applyFill="1" applyBorder="1"/>
    <xf numFmtId="37" fontId="4" fillId="0" borderId="0" xfId="0" quotePrefix="1" applyFont="1" applyFill="1" applyBorder="1" applyAlignment="1">
      <alignment vertical="center" readingOrder="1"/>
    </xf>
    <xf numFmtId="37" fontId="4" fillId="0" borderId="0" xfId="0" quotePrefix="1" applyFont="1" applyFill="1" applyBorder="1" applyAlignment="1">
      <alignment horizontal="left"/>
    </xf>
    <xf numFmtId="37" fontId="3" fillId="0" borderId="0" xfId="0" quotePrefix="1" applyFont="1" applyFill="1" applyBorder="1"/>
    <xf numFmtId="37" fontId="4" fillId="0" borderId="0" xfId="0" applyFont="1" applyFill="1" applyBorder="1" applyAlignment="1">
      <alignment vertical="center" readingOrder="1"/>
    </xf>
  </cellXfs>
  <cellStyles count="646">
    <cellStyle name="20% - Accent1" xfId="1" builtinId="30" customBuiltin="1"/>
    <cellStyle name="20% - Accent1 2" xfId="2" xr:uid="{DB828A22-5B0C-473B-9702-27C61589AB67}"/>
    <cellStyle name="20% - Accent1 3" xfId="3" xr:uid="{DF91251C-8DF4-4C2A-ACF6-0DBB08C3A5AD}"/>
    <cellStyle name="20% - Accent1 3 2" xfId="4" xr:uid="{F4224571-4515-4105-88E5-F6EA4CE26617}"/>
    <cellStyle name="20% - Accent1 3 2 2" xfId="5" xr:uid="{16851D99-8CEF-4751-BE10-C167A8CDEE69}"/>
    <cellStyle name="20% - Accent1 3 2 2 2" xfId="6" xr:uid="{0472067E-C304-4FD5-B04E-CA6B8AA4E5B7}"/>
    <cellStyle name="20% - Accent1 3 2 3" xfId="7" xr:uid="{C9BFC65D-9A2D-4E5E-84BF-2422CFADFAA1}"/>
    <cellStyle name="20% - Accent1 3 3" xfId="8" xr:uid="{86364500-0A57-4D62-8EC5-6801CF0DE909}"/>
    <cellStyle name="20% - Accent1 3 3 2" xfId="9" xr:uid="{DB2FAF1A-DF81-4296-AF31-0E88D03AEEDF}"/>
    <cellStyle name="20% - Accent1 3 4" xfId="10" xr:uid="{D4DF7E69-8DCA-4782-94DB-A349A1719B1B}"/>
    <cellStyle name="20% - Accent1 3 5" xfId="11" xr:uid="{7701DF09-A349-44E4-8341-A1DFCD82DC84}"/>
    <cellStyle name="20% - Accent1 4" xfId="12" xr:uid="{FF566A72-DB3E-435F-A1D5-3858808C7A56}"/>
    <cellStyle name="20% - Accent1 4 2" xfId="13" xr:uid="{2698E971-34DF-4B06-98DA-BB9424882856}"/>
    <cellStyle name="20% - Accent1 4 2 2" xfId="14" xr:uid="{9E826C39-A004-40B4-8CB8-B178626D4973}"/>
    <cellStyle name="20% - Accent1 4 3" xfId="15" xr:uid="{10DC1308-B1F6-45DA-B2BA-A8593AAC1DB0}"/>
    <cellStyle name="20% - Accent1 5" xfId="16" xr:uid="{4B060B43-2491-456F-A3F9-D715F352B8EE}"/>
    <cellStyle name="20% - Accent1 5 2" xfId="17" xr:uid="{A55C4347-32FC-4C35-8D83-C3E5DC768DF7}"/>
    <cellStyle name="20% - Accent1 5 2 2" xfId="18" xr:uid="{9F7C83F4-38AF-4098-BA6D-E70D2D5507C7}"/>
    <cellStyle name="20% - Accent1 5 3" xfId="19" xr:uid="{CB951B8E-38EC-46DF-85AA-CB1044538BAF}"/>
    <cellStyle name="20% - Accent1 6" xfId="20" xr:uid="{A6E6569B-E285-4D94-9FA1-E666077A14C1}"/>
    <cellStyle name="20% - Accent1 6 2" xfId="21" xr:uid="{C836705E-1576-46AF-A7BF-182191AF2879}"/>
    <cellStyle name="20% - Accent1 7" xfId="22" xr:uid="{EC98031B-22E1-4D50-AC40-61CB9A552324}"/>
    <cellStyle name="20% - Accent1 8" xfId="23" xr:uid="{E58D8F24-DBD6-4397-89BE-F4E872BD11D7}"/>
    <cellStyle name="20% - Accent2" xfId="24" builtinId="34" customBuiltin="1"/>
    <cellStyle name="20% - Accent2 2" xfId="25" xr:uid="{A44E42E4-C088-4943-9BAD-6FF8D7B04AE6}"/>
    <cellStyle name="20% - Accent2 3" xfId="26" xr:uid="{6EB1B52E-32FD-4D74-8E7C-DAED8859CB21}"/>
    <cellStyle name="20% - Accent2 3 2" xfId="27" xr:uid="{814D6984-E5C3-4730-94B8-B62E90CFA8D3}"/>
    <cellStyle name="20% - Accent2 3 2 2" xfId="28" xr:uid="{84D90C7F-F860-4C46-88BD-83D4C0051E62}"/>
    <cellStyle name="20% - Accent2 3 2 2 2" xfId="29" xr:uid="{C8F792A4-ABA5-4A1A-85BD-E7BDA1A480A6}"/>
    <cellStyle name="20% - Accent2 3 2 3" xfId="30" xr:uid="{B261FCC4-BF45-4379-AB42-01E983209B6E}"/>
    <cellStyle name="20% - Accent2 3 3" xfId="31" xr:uid="{11362FE2-FEC9-4810-81A4-14DE6D5811A2}"/>
    <cellStyle name="20% - Accent2 3 3 2" xfId="32" xr:uid="{70E702D4-FC20-4664-97F3-DFC6CA2CD843}"/>
    <cellStyle name="20% - Accent2 3 4" xfId="33" xr:uid="{DCAB3AD2-0F95-48E8-AB9D-D8F6A555EF2B}"/>
    <cellStyle name="20% - Accent2 3 5" xfId="34" xr:uid="{91796093-997C-413C-928D-83725EC538E4}"/>
    <cellStyle name="20% - Accent2 4" xfId="35" xr:uid="{4A9B1190-BE8C-4393-96BC-5DEBB2402195}"/>
    <cellStyle name="20% - Accent2 4 2" xfId="36" xr:uid="{27CAD57D-ADCA-4EE4-BCB8-3334A232E2D1}"/>
    <cellStyle name="20% - Accent2 4 2 2" xfId="37" xr:uid="{9ED5A393-99EE-4A38-A42D-DCCB666595B0}"/>
    <cellStyle name="20% - Accent2 4 3" xfId="38" xr:uid="{593F3A8E-43DF-43A6-84CB-34C73E90EFB7}"/>
    <cellStyle name="20% - Accent2 5" xfId="39" xr:uid="{26ADD55C-07F8-4E0D-B4C7-7BF5A0E6FF48}"/>
    <cellStyle name="20% - Accent2 5 2" xfId="40" xr:uid="{44657B01-96EA-4E5D-9BB7-EF4898CA2504}"/>
    <cellStyle name="20% - Accent2 5 2 2" xfId="41" xr:uid="{B73B830F-34EF-4A22-8983-E7574DDD000C}"/>
    <cellStyle name="20% - Accent2 5 3" xfId="42" xr:uid="{AB053AFC-6406-4E11-B511-A3A5318DBFD8}"/>
    <cellStyle name="20% - Accent2 6" xfId="43" xr:uid="{03E598EA-B761-4D2F-A668-7F783A8E6186}"/>
    <cellStyle name="20% - Accent2 6 2" xfId="44" xr:uid="{5F946037-A960-44C0-B9FC-FDDA715C43BD}"/>
    <cellStyle name="20% - Accent2 7" xfId="45" xr:uid="{3E79F139-5C15-4248-9108-4514A5BC016F}"/>
    <cellStyle name="20% - Accent2 8" xfId="46" xr:uid="{9F4FD441-2F15-4F2A-9FA7-7FC5F28C6A6D}"/>
    <cellStyle name="20% - Accent3" xfId="47" builtinId="38" customBuiltin="1"/>
    <cellStyle name="20% - Accent3 2" xfId="48" xr:uid="{BDC51C25-ACC0-4F51-9CCF-1DDC117A8DAE}"/>
    <cellStyle name="20% - Accent3 3" xfId="49" xr:uid="{65A93627-20C4-453F-A06B-B3238894251B}"/>
    <cellStyle name="20% - Accent3 3 2" xfId="50" xr:uid="{0D6DC381-7B1A-4E25-95DE-754F300BD473}"/>
    <cellStyle name="20% - Accent3 3 2 2" xfId="51" xr:uid="{9FD1F2FD-2BBB-4660-AA56-D9C44DD4339B}"/>
    <cellStyle name="20% - Accent3 3 2 2 2" xfId="52" xr:uid="{0C310EC4-E4EA-43A4-8AF1-982C0F28BDA1}"/>
    <cellStyle name="20% - Accent3 3 2 3" xfId="53" xr:uid="{B5DB55E0-F93C-400B-8A0C-7976D4BE9993}"/>
    <cellStyle name="20% - Accent3 3 3" xfId="54" xr:uid="{2580904A-C933-4DC3-9094-1FDC68466543}"/>
    <cellStyle name="20% - Accent3 3 3 2" xfId="55" xr:uid="{83A2EB51-E07C-4E71-A9EE-97C2469AC6AD}"/>
    <cellStyle name="20% - Accent3 3 4" xfId="56" xr:uid="{7EEDD7F6-6F10-4E2D-B960-11845D57F8F4}"/>
    <cellStyle name="20% - Accent3 3 5" xfId="57" xr:uid="{312544FB-34FB-481F-B1E0-C4D010AA23F8}"/>
    <cellStyle name="20% - Accent3 4" xfId="58" xr:uid="{D40F5DF5-597C-4A6F-9FF3-80BF402DD511}"/>
    <cellStyle name="20% - Accent3 4 2" xfId="59" xr:uid="{086BFD0F-1D5A-4C49-841E-B67DCCA7178B}"/>
    <cellStyle name="20% - Accent3 4 2 2" xfId="60" xr:uid="{6473440D-2EA1-4538-B783-B3DB62F26362}"/>
    <cellStyle name="20% - Accent3 4 3" xfId="61" xr:uid="{BA19E8A1-B3B1-4513-B559-BF5DE4E65D04}"/>
    <cellStyle name="20% - Accent3 5" xfId="62" xr:uid="{AC4B193E-3FD3-4841-B71C-56BAD4EEB1D0}"/>
    <cellStyle name="20% - Accent3 5 2" xfId="63" xr:uid="{4B1AE3F5-539E-4249-8F49-C77950F737DF}"/>
    <cellStyle name="20% - Accent3 5 2 2" xfId="64" xr:uid="{3308C167-05DA-454C-B2DB-F00F8AE3A5AF}"/>
    <cellStyle name="20% - Accent3 5 3" xfId="65" xr:uid="{114BB63F-3901-41EB-93B6-3A9352C25061}"/>
    <cellStyle name="20% - Accent3 6" xfId="66" xr:uid="{A1B6999B-D381-42FD-91E7-C56BBB019B31}"/>
    <cellStyle name="20% - Accent3 6 2" xfId="67" xr:uid="{CEDD1D4E-E599-47C5-A28B-6CFF00AB5DBC}"/>
    <cellStyle name="20% - Accent3 7" xfId="68" xr:uid="{6FE03BEF-793F-4FFF-85CC-74F843CC0A52}"/>
    <cellStyle name="20% - Accent3 8" xfId="69" xr:uid="{43E51962-FECA-4FF1-B241-EBD728A5343B}"/>
    <cellStyle name="20% - Accent4" xfId="70" builtinId="42" customBuiltin="1"/>
    <cellStyle name="20% - Accent4 2" xfId="71" xr:uid="{16C8101C-67AE-47FE-8CCD-42B1EACF89D1}"/>
    <cellStyle name="20% - Accent4 3" xfId="72" xr:uid="{74FCCD10-D246-45A2-A542-2A4C6880E20E}"/>
    <cellStyle name="20% - Accent4 3 2" xfId="73" xr:uid="{7F1CDC1D-6B1C-4FBF-89AA-B9FD994BB39F}"/>
    <cellStyle name="20% - Accent4 3 2 2" xfId="74" xr:uid="{0C801B8D-8CDE-470D-B06E-406509CB455C}"/>
    <cellStyle name="20% - Accent4 3 2 2 2" xfId="75" xr:uid="{5B13CA0B-389E-42E0-B3D4-2DB750758DB7}"/>
    <cellStyle name="20% - Accent4 3 2 3" xfId="76" xr:uid="{73495CA8-490D-448B-9358-E37CA933EC5C}"/>
    <cellStyle name="20% - Accent4 3 3" xfId="77" xr:uid="{1DDEA483-A71F-46D4-A004-A990F17FA1D6}"/>
    <cellStyle name="20% - Accent4 3 3 2" xfId="78" xr:uid="{851CDFEF-33F4-4E8F-ABA4-3A88021DBD3E}"/>
    <cellStyle name="20% - Accent4 3 4" xfId="79" xr:uid="{DE9C253C-8BA1-497E-ADC2-916BF5F13880}"/>
    <cellStyle name="20% - Accent4 3 5" xfId="80" xr:uid="{D28CA9DB-B31C-46E7-A8DA-EC2EB9DC6C48}"/>
    <cellStyle name="20% - Accent4 4" xfId="81" xr:uid="{7AEEBA6A-31E8-4F74-BCFD-62E1EDB37878}"/>
    <cellStyle name="20% - Accent4 4 2" xfId="82" xr:uid="{2EC75C5D-4E58-46B7-8122-8E27C01E7B78}"/>
    <cellStyle name="20% - Accent4 4 2 2" xfId="83" xr:uid="{D6425654-06A0-433C-9DD5-16075E3DB0FE}"/>
    <cellStyle name="20% - Accent4 4 3" xfId="84" xr:uid="{EFFEF2EB-AF1F-4BB0-A642-433C85E9F1A5}"/>
    <cellStyle name="20% - Accent4 5" xfId="85" xr:uid="{2F7C32D6-D176-437F-9DE3-87E9A9350D11}"/>
    <cellStyle name="20% - Accent4 5 2" xfId="86" xr:uid="{B90D77FD-53C6-4B94-82A4-F17C951DD99D}"/>
    <cellStyle name="20% - Accent4 5 2 2" xfId="87" xr:uid="{210B99D4-A726-4003-BA5C-04C533D33974}"/>
    <cellStyle name="20% - Accent4 5 3" xfId="88" xr:uid="{568FF1E8-F2DC-4121-9DDC-B48B96C7F542}"/>
    <cellStyle name="20% - Accent4 6" xfId="89" xr:uid="{D0B4E456-795D-412E-89C4-0F328E912EBC}"/>
    <cellStyle name="20% - Accent4 6 2" xfId="90" xr:uid="{5D8CD8C2-D04E-44B4-B25C-E431FE96B73A}"/>
    <cellStyle name="20% - Accent4 7" xfId="91" xr:uid="{FE662C30-D872-438A-A67A-3112F6270EA9}"/>
    <cellStyle name="20% - Accent4 8" xfId="92" xr:uid="{41A7E702-890B-4890-B36B-23C0F6D6CB14}"/>
    <cellStyle name="20% - Accent5" xfId="93" builtinId="46" customBuiltin="1"/>
    <cellStyle name="20% - Accent5 2" xfId="94" xr:uid="{FD2BB045-B5D4-42E0-A8BC-8B0FD4B2FA20}"/>
    <cellStyle name="20% - Accent5 3" xfId="95" xr:uid="{9973CC36-7F24-4EA8-B428-E290A4A04C5E}"/>
    <cellStyle name="20% - Accent5 3 2" xfId="96" xr:uid="{46FBAB23-5562-4BAF-BCA5-FBB35D4B6D5F}"/>
    <cellStyle name="20% - Accent5 3 2 2" xfId="97" xr:uid="{3EDC044D-2E18-411D-B8BE-31D9C5A419E0}"/>
    <cellStyle name="20% - Accent5 3 2 2 2" xfId="98" xr:uid="{79B3F43B-AC40-4C7C-8BCC-58C1FCF7DA83}"/>
    <cellStyle name="20% - Accent5 3 2 3" xfId="99" xr:uid="{63BA73C9-DFA7-4298-9950-483EB998F368}"/>
    <cellStyle name="20% - Accent5 3 3" xfId="100" xr:uid="{CF204E47-DE85-4646-A81F-C747319AFA29}"/>
    <cellStyle name="20% - Accent5 3 3 2" xfId="101" xr:uid="{A9EFC07D-B5B3-4B68-87F7-EE3E3B2C47AC}"/>
    <cellStyle name="20% - Accent5 3 4" xfId="102" xr:uid="{18745408-A697-48C0-87AF-D76162C56E91}"/>
    <cellStyle name="20% - Accent5 3 5" xfId="103" xr:uid="{81B4B5A2-66B6-4F20-B59D-644E133ABB26}"/>
    <cellStyle name="20% - Accent5 4" xfId="104" xr:uid="{CB896E97-9FE3-4653-B7B0-48E326E40664}"/>
    <cellStyle name="20% - Accent5 4 2" xfId="105" xr:uid="{4D98C200-265F-421A-85F3-391A223F243C}"/>
    <cellStyle name="20% - Accent5 4 2 2" xfId="106" xr:uid="{313593C8-0911-4F1F-888E-D0825D86E7E8}"/>
    <cellStyle name="20% - Accent5 4 3" xfId="107" xr:uid="{D1FA9E45-BBEF-4B0C-9F45-995B05DDBDB8}"/>
    <cellStyle name="20% - Accent5 5" xfId="108" xr:uid="{14E3BF35-C4CB-4015-8C10-098F4F5B8E6D}"/>
    <cellStyle name="20% - Accent5 5 2" xfId="109" xr:uid="{57BAC0A5-50C6-49C7-8AA0-5973F73E21E4}"/>
    <cellStyle name="20% - Accent5 5 2 2" xfId="110" xr:uid="{5A09012B-A5C1-4E7C-B0B5-1EAB9346B0B2}"/>
    <cellStyle name="20% - Accent5 5 3" xfId="111" xr:uid="{95783484-F641-4A88-A71D-BD2A3919117A}"/>
    <cellStyle name="20% - Accent5 6" xfId="112" xr:uid="{C71409E4-F4A3-4FDF-AAA6-27172F4C768E}"/>
    <cellStyle name="20% - Accent5 6 2" xfId="113" xr:uid="{46DAA8CC-522E-454D-9ADC-7DEEC0D9F175}"/>
    <cellStyle name="20% - Accent5 7" xfId="114" xr:uid="{D2EF95BD-0F0C-48BC-B382-53844A280DE9}"/>
    <cellStyle name="20% - Accent5 8" xfId="115" xr:uid="{7F1D7101-C7F4-4DF6-9143-E6BA99D53EA7}"/>
    <cellStyle name="20% - Accent6" xfId="116" builtinId="50" customBuiltin="1"/>
    <cellStyle name="20% - Accent6 2" xfId="117" xr:uid="{1F765048-599F-4936-927E-A0B0ECC9C08D}"/>
    <cellStyle name="20% - Accent6 3" xfId="118" xr:uid="{77B29E10-EEF8-41D7-A748-3B41F5225E2B}"/>
    <cellStyle name="20% - Accent6 3 2" xfId="119" xr:uid="{43EB50C3-7AE7-46FE-BDB1-14BEF5179E52}"/>
    <cellStyle name="20% - Accent6 3 2 2" xfId="120" xr:uid="{4A6C2D90-3CE9-48B0-9BF4-9CA5B2558276}"/>
    <cellStyle name="20% - Accent6 3 2 2 2" xfId="121" xr:uid="{6E16F8A4-70FE-4E68-93F3-21C9D2ED1C08}"/>
    <cellStyle name="20% - Accent6 3 2 3" xfId="122" xr:uid="{DD0F5793-6E1B-44CF-9650-8126EA45B048}"/>
    <cellStyle name="20% - Accent6 3 3" xfId="123" xr:uid="{EA5780CB-E7F1-4CAE-BEE8-F0EC83BCAAEC}"/>
    <cellStyle name="20% - Accent6 3 3 2" xfId="124" xr:uid="{B528A334-09D1-4CC5-8F5E-A4C41E3B3197}"/>
    <cellStyle name="20% - Accent6 3 4" xfId="125" xr:uid="{E0BF3DB5-AE94-4A2F-AB27-8FEB2DC154C6}"/>
    <cellStyle name="20% - Accent6 3 5" xfId="126" xr:uid="{0610AB0F-561C-426E-895A-9E7C0800CB01}"/>
    <cellStyle name="20% - Accent6 4" xfId="127" xr:uid="{F730E37C-8646-4842-AADA-307EC0239A85}"/>
    <cellStyle name="20% - Accent6 4 2" xfId="128" xr:uid="{44386C6B-B95A-49DF-864F-D2BCFF3E2728}"/>
    <cellStyle name="20% - Accent6 4 2 2" xfId="129" xr:uid="{D11C64D2-068D-4150-ACAF-88216C72F6E2}"/>
    <cellStyle name="20% - Accent6 4 3" xfId="130" xr:uid="{9EB3F82F-5328-4CF1-A32C-F2998AD4A90E}"/>
    <cellStyle name="20% - Accent6 5" xfId="131" xr:uid="{595B09AF-C558-43D5-84F0-C682187A6735}"/>
    <cellStyle name="20% - Accent6 5 2" xfId="132" xr:uid="{E1E8EA98-6531-4596-96D2-FEEBE923D9F5}"/>
    <cellStyle name="20% - Accent6 5 2 2" xfId="133" xr:uid="{5EA50AE2-F3C1-4BB2-A322-ECEED6911348}"/>
    <cellStyle name="20% - Accent6 5 3" xfId="134" xr:uid="{EC7CE313-684F-4877-8D25-43EC67A67E25}"/>
    <cellStyle name="20% - Accent6 6" xfId="135" xr:uid="{7710C3BB-0CB6-4A14-8155-A92F25B4D8BB}"/>
    <cellStyle name="20% - Accent6 6 2" xfId="136" xr:uid="{CB292C63-5EC9-4B5B-BD59-380087F1C536}"/>
    <cellStyle name="20% - Accent6 7" xfId="137" xr:uid="{50330C2F-8550-4EA1-951A-28C9C2274D8C}"/>
    <cellStyle name="20% - Accent6 8" xfId="138" xr:uid="{C1562977-1948-4BC7-B1A6-46971526CE8E}"/>
    <cellStyle name="40% - Accent1" xfId="139" builtinId="31" customBuiltin="1"/>
    <cellStyle name="40% - Accent1 2" xfId="140" xr:uid="{630EE0C6-CBBE-456D-9E31-81A9593CBD99}"/>
    <cellStyle name="40% - Accent1 3" xfId="141" xr:uid="{17B6A67F-35A1-4349-9291-1B9D6CF86C52}"/>
    <cellStyle name="40% - Accent1 3 2" xfId="142" xr:uid="{E6DD97B7-8D5D-4A23-9231-EE3EDDAFCE52}"/>
    <cellStyle name="40% - Accent1 3 2 2" xfId="143" xr:uid="{6771F82B-1153-41C7-9950-B8C1FB8819B7}"/>
    <cellStyle name="40% - Accent1 3 2 2 2" xfId="144" xr:uid="{73807DF6-0505-4A27-9A68-593964D11D9A}"/>
    <cellStyle name="40% - Accent1 3 2 3" xfId="145" xr:uid="{D95807A1-220A-4D89-AC34-A0BA4DBEA585}"/>
    <cellStyle name="40% - Accent1 3 3" xfId="146" xr:uid="{0C901D0A-2B31-4327-9DA9-6637BDF695C0}"/>
    <cellStyle name="40% - Accent1 3 3 2" xfId="147" xr:uid="{F16390F5-732C-481F-AF3E-8124717D7D4B}"/>
    <cellStyle name="40% - Accent1 3 4" xfId="148" xr:uid="{14EA3A3D-CF25-4EF2-8383-D1B70776BE65}"/>
    <cellStyle name="40% - Accent1 3 5" xfId="149" xr:uid="{8DE0513C-CC39-406E-BD59-EDC870B878DF}"/>
    <cellStyle name="40% - Accent1 4" xfId="150" xr:uid="{234D8467-F173-4D96-A4B3-9E3599A7D88C}"/>
    <cellStyle name="40% - Accent1 4 2" xfId="151" xr:uid="{EB6E6911-F132-4356-B50E-475BFA451500}"/>
    <cellStyle name="40% - Accent1 4 2 2" xfId="152" xr:uid="{6D42CFA9-7F22-468F-9187-F8538D84B06D}"/>
    <cellStyle name="40% - Accent1 4 3" xfId="153" xr:uid="{E9464F8D-66E2-4B5D-B3BB-8E5CEA7B375F}"/>
    <cellStyle name="40% - Accent1 5" xfId="154" xr:uid="{3A3891E5-CBF2-42C5-959E-5C98CAC04006}"/>
    <cellStyle name="40% - Accent1 5 2" xfId="155" xr:uid="{289D496A-9446-423C-BB22-239BFA939011}"/>
    <cellStyle name="40% - Accent1 5 2 2" xfId="156" xr:uid="{7EDCFBC8-8D8D-4509-BE2D-A7ADB77DC1D9}"/>
    <cellStyle name="40% - Accent1 5 3" xfId="157" xr:uid="{2C519BA1-AA91-472B-B2A3-32A2E2DAA837}"/>
    <cellStyle name="40% - Accent1 6" xfId="158" xr:uid="{471B3E71-CCE7-4242-9FDF-DB3B45E30ED6}"/>
    <cellStyle name="40% - Accent1 6 2" xfId="159" xr:uid="{A5A2E95A-F293-42ED-8985-CC7BB32313DF}"/>
    <cellStyle name="40% - Accent1 7" xfId="160" xr:uid="{5C7FA4E5-2F98-4919-8590-605C36579DD2}"/>
    <cellStyle name="40% - Accent1 8" xfId="161" xr:uid="{799A2DB4-46BF-42F8-BBF3-902E6C39BFB4}"/>
    <cellStyle name="40% - Accent2" xfId="162" builtinId="35" customBuiltin="1"/>
    <cellStyle name="40% - Accent2 2" xfId="163" xr:uid="{D56060B9-B8CB-4ACA-80EB-19BCE7607C84}"/>
    <cellStyle name="40% - Accent2 3" xfId="164" xr:uid="{86111124-F276-486E-A6D1-FEF9C7B69999}"/>
    <cellStyle name="40% - Accent2 3 2" xfId="165" xr:uid="{AF447828-69D5-4275-B699-B9A8112DCCDD}"/>
    <cellStyle name="40% - Accent2 3 2 2" xfId="166" xr:uid="{A6B0DEAF-3B1A-40C5-AC3B-337CAB6358E1}"/>
    <cellStyle name="40% - Accent2 3 2 2 2" xfId="167" xr:uid="{3B053049-5E3F-4F98-B288-10BF860F7F34}"/>
    <cellStyle name="40% - Accent2 3 2 3" xfId="168" xr:uid="{36BE7433-702F-46B8-BF51-687C0DE6138B}"/>
    <cellStyle name="40% - Accent2 3 3" xfId="169" xr:uid="{5BE77B18-E3D0-4DA9-81F4-639C7E6E22E4}"/>
    <cellStyle name="40% - Accent2 3 3 2" xfId="170" xr:uid="{6D1B1CCC-7253-47E0-9FBA-4D37CE62CB0C}"/>
    <cellStyle name="40% - Accent2 3 4" xfId="171" xr:uid="{1AE0ADC6-9034-459E-A844-2C4CCD48D09B}"/>
    <cellStyle name="40% - Accent2 3 5" xfId="172" xr:uid="{253F9728-B463-4CF3-9169-F9414080E784}"/>
    <cellStyle name="40% - Accent2 4" xfId="173" xr:uid="{DF02B6A4-3C27-436B-AF5B-9AE418171D0A}"/>
    <cellStyle name="40% - Accent2 4 2" xfId="174" xr:uid="{CA58B87E-99BC-4C79-A001-126C2D0EB095}"/>
    <cellStyle name="40% - Accent2 4 2 2" xfId="175" xr:uid="{9BEE4CF7-BAED-4424-B735-04A7E999D95C}"/>
    <cellStyle name="40% - Accent2 4 3" xfId="176" xr:uid="{D0EF931E-C604-462E-AB9E-7CF4413E6B8D}"/>
    <cellStyle name="40% - Accent2 5" xfId="177" xr:uid="{67D102EE-500E-4F96-B52B-B4AB3B448968}"/>
    <cellStyle name="40% - Accent2 5 2" xfId="178" xr:uid="{798C8434-AFC5-4C8E-A512-3FB42B324C07}"/>
    <cellStyle name="40% - Accent2 5 2 2" xfId="179" xr:uid="{7E6CFDCB-678E-456F-9F4C-954FC21C43CE}"/>
    <cellStyle name="40% - Accent2 5 3" xfId="180" xr:uid="{76BC2D9D-0AAF-4ABC-983A-E5B58A0897E8}"/>
    <cellStyle name="40% - Accent2 6" xfId="181" xr:uid="{B771B07A-8EAF-4EBB-B50F-8AA43CB3D5A8}"/>
    <cellStyle name="40% - Accent2 6 2" xfId="182" xr:uid="{149F131D-8AF2-425B-A63D-8B73370288CE}"/>
    <cellStyle name="40% - Accent2 7" xfId="183" xr:uid="{C6763E00-626D-44C3-AD1D-730F33F28D24}"/>
    <cellStyle name="40% - Accent2 8" xfId="184" xr:uid="{48017E06-D367-47BD-B803-B0E4B374F037}"/>
    <cellStyle name="40% - Accent3" xfId="185" builtinId="39" customBuiltin="1"/>
    <cellStyle name="40% - Accent3 2" xfId="186" xr:uid="{6C65A5C0-5BA0-4AF7-9764-25CE1FF9AEBE}"/>
    <cellStyle name="40% - Accent3 3" xfId="187" xr:uid="{446E9A3B-2355-4102-A5FD-83D45201CEC7}"/>
    <cellStyle name="40% - Accent3 3 2" xfId="188" xr:uid="{3B88948C-A3B4-4605-A894-C16B8FFEE4D6}"/>
    <cellStyle name="40% - Accent3 3 2 2" xfId="189" xr:uid="{7BF71F0B-03D2-4BCC-8241-125DD6F06E2F}"/>
    <cellStyle name="40% - Accent3 3 2 2 2" xfId="190" xr:uid="{C36B608D-60A9-4C68-A3CF-4DC9E854E89D}"/>
    <cellStyle name="40% - Accent3 3 2 3" xfId="191" xr:uid="{03DA20B7-0BED-4767-AB4D-D9496C6E5224}"/>
    <cellStyle name="40% - Accent3 3 3" xfId="192" xr:uid="{AD463B37-B2D8-49DC-97BF-CFE4C19E4446}"/>
    <cellStyle name="40% - Accent3 3 3 2" xfId="193" xr:uid="{8276D4BF-0221-4142-BF8D-EB7F60EA3186}"/>
    <cellStyle name="40% - Accent3 3 4" xfId="194" xr:uid="{9AE0C7F0-0832-48F8-9A01-86A1FF975D04}"/>
    <cellStyle name="40% - Accent3 3 5" xfId="195" xr:uid="{AA0F4AA5-D71D-4E46-86F9-C8BC30403A3F}"/>
    <cellStyle name="40% - Accent3 4" xfId="196" xr:uid="{F7B04FAE-4CEF-4BF7-ADEA-F23817AE8ED8}"/>
    <cellStyle name="40% - Accent3 4 2" xfId="197" xr:uid="{126E2031-213B-4D73-BBF0-371E07792243}"/>
    <cellStyle name="40% - Accent3 4 2 2" xfId="198" xr:uid="{C5770369-A538-4915-B560-865ACA6C0FBC}"/>
    <cellStyle name="40% - Accent3 4 3" xfId="199" xr:uid="{E5A3F35E-7A23-408E-AD08-086C9B8043DA}"/>
    <cellStyle name="40% - Accent3 5" xfId="200" xr:uid="{D379C392-8E4C-4F48-89B9-EE8E6B073D74}"/>
    <cellStyle name="40% - Accent3 5 2" xfId="201" xr:uid="{090C22E9-3EB5-4EE5-9AC5-A0A6E9E2A124}"/>
    <cellStyle name="40% - Accent3 5 2 2" xfId="202" xr:uid="{4281E042-5692-470F-8CF5-95A1B4974082}"/>
    <cellStyle name="40% - Accent3 5 3" xfId="203" xr:uid="{49418314-3968-4928-A029-50D6E70A1A22}"/>
    <cellStyle name="40% - Accent3 6" xfId="204" xr:uid="{B94F0E50-3DB3-4428-A1E7-F26121ECE7B0}"/>
    <cellStyle name="40% - Accent3 6 2" xfId="205" xr:uid="{3090F6FF-6217-40E7-8902-BE0CCD98EB8D}"/>
    <cellStyle name="40% - Accent3 7" xfId="206" xr:uid="{419A6D2D-EF4C-4496-9F6A-8E9684E961D0}"/>
    <cellStyle name="40% - Accent3 8" xfId="207" xr:uid="{509082CE-718D-4CBD-BE2D-95389E4F3A74}"/>
    <cellStyle name="40% - Accent4" xfId="208" builtinId="43" customBuiltin="1"/>
    <cellStyle name="40% - Accent4 2" xfId="209" xr:uid="{52875578-34E4-48B3-A366-AED0FDBD0ED3}"/>
    <cellStyle name="40% - Accent4 3" xfId="210" xr:uid="{77EA6870-7DB0-46CB-88F3-F75400BE5320}"/>
    <cellStyle name="40% - Accent4 3 2" xfId="211" xr:uid="{4677FA3F-FDE9-4BB7-B37E-76ABF99AFFD1}"/>
    <cellStyle name="40% - Accent4 3 2 2" xfId="212" xr:uid="{F2C30858-1ECB-470F-B45A-C4D3A598EE4F}"/>
    <cellStyle name="40% - Accent4 3 2 2 2" xfId="213" xr:uid="{511B4F1E-89AA-4AA3-AE6A-2E7D1BAA1CD8}"/>
    <cellStyle name="40% - Accent4 3 2 3" xfId="214" xr:uid="{BC0691FF-7781-4F7F-BF56-C920EAFA823D}"/>
    <cellStyle name="40% - Accent4 3 3" xfId="215" xr:uid="{0D15EF39-2C6A-4F1C-8943-3AB14999E56B}"/>
    <cellStyle name="40% - Accent4 3 3 2" xfId="216" xr:uid="{D766F3C6-0FCA-4706-B750-BBEB02640486}"/>
    <cellStyle name="40% - Accent4 3 4" xfId="217" xr:uid="{ECDF3A28-9BAE-4937-B4A7-C3EABA301226}"/>
    <cellStyle name="40% - Accent4 3 5" xfId="218" xr:uid="{2B6C31A6-6BC9-4D38-BAD4-6DBB08D89CDC}"/>
    <cellStyle name="40% - Accent4 4" xfId="219" xr:uid="{03F3C049-8450-43BF-9DD0-374DAB6F10FE}"/>
    <cellStyle name="40% - Accent4 4 2" xfId="220" xr:uid="{FB55001A-188B-459C-AB27-73AEA0FD2B2F}"/>
    <cellStyle name="40% - Accent4 4 2 2" xfId="221" xr:uid="{3B25C148-3A95-4C0E-A023-F869030677EF}"/>
    <cellStyle name="40% - Accent4 4 3" xfId="222" xr:uid="{D033EF1A-5499-4832-883F-2D5AACD990EC}"/>
    <cellStyle name="40% - Accent4 5" xfId="223" xr:uid="{41BED62E-49B7-45D5-B56D-543E054FD76B}"/>
    <cellStyle name="40% - Accent4 5 2" xfId="224" xr:uid="{C4EAD92A-EF9F-4601-B5D6-2959287373E7}"/>
    <cellStyle name="40% - Accent4 5 2 2" xfId="225" xr:uid="{01506818-C343-4D77-BA2C-3088850108BB}"/>
    <cellStyle name="40% - Accent4 5 3" xfId="226" xr:uid="{FD148422-412F-492E-830E-A993ECAF0272}"/>
    <cellStyle name="40% - Accent4 6" xfId="227" xr:uid="{4A09FEAD-B909-44AA-9069-C41D27DC3F73}"/>
    <cellStyle name="40% - Accent4 6 2" xfId="228" xr:uid="{FD00EA55-F5FB-46D9-A3DB-258C7A079595}"/>
    <cellStyle name="40% - Accent4 7" xfId="229" xr:uid="{C9CFD9E0-7635-4425-976E-EFD92E13DFC2}"/>
    <cellStyle name="40% - Accent4 8" xfId="230" xr:uid="{FF9C3E04-44FF-4BCB-AC26-2583C435E6A6}"/>
    <cellStyle name="40% - Accent5" xfId="231" builtinId="47" customBuiltin="1"/>
    <cellStyle name="40% - Accent5 2" xfId="232" xr:uid="{9EBF9E1C-E87A-4DC3-8235-4A654C3447B4}"/>
    <cellStyle name="40% - Accent5 3" xfId="233" xr:uid="{E982F182-3200-4539-947B-B69D3C237DCB}"/>
    <cellStyle name="40% - Accent5 3 2" xfId="234" xr:uid="{C4BFBEA7-C9AE-42C5-9CDE-09D5814D8CDC}"/>
    <cellStyle name="40% - Accent5 3 2 2" xfId="235" xr:uid="{7103DE6C-A68A-4DB1-92A7-127DF3312BA5}"/>
    <cellStyle name="40% - Accent5 3 2 2 2" xfId="236" xr:uid="{915E1F1E-23C5-4F49-B598-A534569AA56E}"/>
    <cellStyle name="40% - Accent5 3 2 3" xfId="237" xr:uid="{5C5A99AA-859D-4232-844F-1C6FA260D1A3}"/>
    <cellStyle name="40% - Accent5 3 3" xfId="238" xr:uid="{943EE4B1-E365-45CC-8B5F-469C1509358F}"/>
    <cellStyle name="40% - Accent5 3 3 2" xfId="239" xr:uid="{A08A95D5-5F35-44FD-BE9F-99E89D2ACF9C}"/>
    <cellStyle name="40% - Accent5 3 4" xfId="240" xr:uid="{EF9036C3-F438-41B8-B8CD-A72837984125}"/>
    <cellStyle name="40% - Accent5 3 5" xfId="241" xr:uid="{1F070244-F34E-4E97-A773-A14D59646D88}"/>
    <cellStyle name="40% - Accent5 4" xfId="242" xr:uid="{9A2EA2F3-F5D2-4076-824A-DCC95EF9B9A7}"/>
    <cellStyle name="40% - Accent5 4 2" xfId="243" xr:uid="{89F21ABD-48B4-48ED-8C0F-CCE093135DA3}"/>
    <cellStyle name="40% - Accent5 4 2 2" xfId="244" xr:uid="{423ADDF2-5F17-437E-928F-73B1B86044B8}"/>
    <cellStyle name="40% - Accent5 4 3" xfId="245" xr:uid="{C21E569D-D43E-4696-B876-A4C0BB1AB0DF}"/>
    <cellStyle name="40% - Accent5 5" xfId="246" xr:uid="{51E46381-813A-44D3-AC73-7CC4B5B5891A}"/>
    <cellStyle name="40% - Accent5 5 2" xfId="247" xr:uid="{DCEAFC04-E969-4309-B47B-7DB24097DC85}"/>
    <cellStyle name="40% - Accent5 5 2 2" xfId="248" xr:uid="{7D9DBEBC-DA93-481B-8BDA-D763C54DC5BE}"/>
    <cellStyle name="40% - Accent5 5 3" xfId="249" xr:uid="{831B341F-CBDC-4331-83A9-73324AA53BAB}"/>
    <cellStyle name="40% - Accent5 6" xfId="250" xr:uid="{E7D75AF8-B58B-4AAD-92ED-8C864049B269}"/>
    <cellStyle name="40% - Accent5 6 2" xfId="251" xr:uid="{0E77A3B5-8E5B-4C53-B528-517A07669F3F}"/>
    <cellStyle name="40% - Accent5 7" xfId="252" xr:uid="{4730907C-8BF0-4AC5-B0C6-588B17008295}"/>
    <cellStyle name="40% - Accent5 8" xfId="253" xr:uid="{1260EA3B-65F4-46E0-AE56-0F302564D1FB}"/>
    <cellStyle name="40% - Accent6" xfId="254" builtinId="51" customBuiltin="1"/>
    <cellStyle name="40% - Accent6 2" xfId="255" xr:uid="{8803B2E3-C380-4D3D-ACCB-B6343341EC6B}"/>
    <cellStyle name="40% - Accent6 3" xfId="256" xr:uid="{E756E0C2-3289-4043-A9F0-AA849E1E3CF7}"/>
    <cellStyle name="40% - Accent6 3 2" xfId="257" xr:uid="{D3C5527A-BA1E-4B4D-8B2B-161E79F2DB4E}"/>
    <cellStyle name="40% - Accent6 3 2 2" xfId="258" xr:uid="{9E8CB9E2-AF69-491C-BD0D-87C70E842749}"/>
    <cellStyle name="40% - Accent6 3 2 2 2" xfId="259" xr:uid="{220BE293-3A4D-472E-A546-8930B7D5A1DD}"/>
    <cellStyle name="40% - Accent6 3 2 3" xfId="260" xr:uid="{74375229-F707-4813-9DF6-50D86E54D366}"/>
    <cellStyle name="40% - Accent6 3 3" xfId="261" xr:uid="{EE550651-AB59-437A-91FD-8DD430AAAEE2}"/>
    <cellStyle name="40% - Accent6 3 3 2" xfId="262" xr:uid="{A737909F-892A-431E-AC67-4658859BD61F}"/>
    <cellStyle name="40% - Accent6 3 4" xfId="263" xr:uid="{EDA21224-BDE7-4F4F-9866-408B21609231}"/>
    <cellStyle name="40% - Accent6 3 5" xfId="264" xr:uid="{37A49CAE-5743-47A0-B7A2-BCC5C29958D4}"/>
    <cellStyle name="40% - Accent6 4" xfId="265" xr:uid="{02A3C7B2-A3AE-43F2-B5D7-DD67E711360A}"/>
    <cellStyle name="40% - Accent6 4 2" xfId="266" xr:uid="{664E4AD0-6F4E-42CD-9165-0C3DDA599415}"/>
    <cellStyle name="40% - Accent6 4 2 2" xfId="267" xr:uid="{6DA7F8BB-DCCA-46B6-9C8D-3F82ED044523}"/>
    <cellStyle name="40% - Accent6 4 3" xfId="268" xr:uid="{7A2DDC1B-DCA5-41DE-8844-690FF9F7D282}"/>
    <cellStyle name="40% - Accent6 5" xfId="269" xr:uid="{A0EFA19A-FC6C-40FD-809A-6010BDE66CC3}"/>
    <cellStyle name="40% - Accent6 5 2" xfId="270" xr:uid="{56166F80-5489-4ADE-8845-D35DFF12836C}"/>
    <cellStyle name="40% - Accent6 5 2 2" xfId="271" xr:uid="{236F39DD-2C7C-47AC-B85B-09F082B527A8}"/>
    <cellStyle name="40% - Accent6 5 3" xfId="272" xr:uid="{4C3C4E97-0B63-49F7-8015-E88183755BB8}"/>
    <cellStyle name="40% - Accent6 6" xfId="273" xr:uid="{D3D2856D-A2E4-40B5-9D29-7E9AC3E72197}"/>
    <cellStyle name="40% - Accent6 6 2" xfId="274" xr:uid="{20DC4BE5-163C-4E71-9A6A-FB382F26B339}"/>
    <cellStyle name="40% - Accent6 7" xfId="275" xr:uid="{5934DD59-41EE-42D5-A03E-77111F95A1E7}"/>
    <cellStyle name="40% - Accent6 8" xfId="276" xr:uid="{25B4EABC-3EFC-44BD-96FC-1071C00A41D1}"/>
    <cellStyle name="60% - Accent1 2" xfId="277" xr:uid="{516861AB-803C-4034-952B-7AD2915E9BB7}"/>
    <cellStyle name="60% - Accent1 3" xfId="278" xr:uid="{A21C9313-2B14-47CF-9907-8BCD59BDD296}"/>
    <cellStyle name="60% - Accent2 2" xfId="279" xr:uid="{AC93860F-F9A8-411D-8146-78F2601F4B7E}"/>
    <cellStyle name="60% - Accent2 3" xfId="280" xr:uid="{7F3611C0-841E-4955-8852-F3C554ADB8D8}"/>
    <cellStyle name="60% - Accent3 2" xfId="281" xr:uid="{A5AE647D-ECBD-471A-B2F2-0E4D452FBAF5}"/>
    <cellStyle name="60% - Accent3 3" xfId="282" xr:uid="{EF6748C6-1F84-4F18-8B4D-5FEEE476974C}"/>
    <cellStyle name="60% - Accent4 2" xfId="283" xr:uid="{28377C15-1483-435A-AB7E-5CDB81EE1168}"/>
    <cellStyle name="60% - Accent4 3" xfId="284" xr:uid="{1329DB82-A5EF-42A1-B034-CB6B3B51F5BE}"/>
    <cellStyle name="60% - Accent5 2" xfId="285" xr:uid="{BBC80E05-5F18-4BBA-8996-B32CA9EF45EF}"/>
    <cellStyle name="60% - Accent5 3" xfId="286" xr:uid="{8660BB2A-3B29-4E24-BCC5-EB848229BC52}"/>
    <cellStyle name="60% - Accent6 2" xfId="287" xr:uid="{482A0C6D-C143-45A6-BFD4-85935C53684F}"/>
    <cellStyle name="60% - Accent6 3" xfId="288" xr:uid="{4E8790D3-5CD7-4DB6-ADA0-765B532BDE68}"/>
    <cellStyle name="Accent1" xfId="289" builtinId="29" customBuiltin="1"/>
    <cellStyle name="Accent1 2" xfId="290" xr:uid="{5164B83F-BE47-494F-BA66-5E73C24FED72}"/>
    <cellStyle name="Accent2" xfId="291" builtinId="33" customBuiltin="1"/>
    <cellStyle name="Accent2 2" xfId="292" xr:uid="{B27AFD7A-763C-4764-AD5E-BFC1F842EFD7}"/>
    <cellStyle name="Accent3" xfId="293" builtinId="37" customBuiltin="1"/>
    <cellStyle name="Accent3 2" xfId="294" xr:uid="{04BC2EB7-098B-4094-90F0-18807CFB7A40}"/>
    <cellStyle name="Accent4" xfId="295" builtinId="41" customBuiltin="1"/>
    <cellStyle name="Accent4 2" xfId="296" xr:uid="{7E4CC67D-4A26-401F-B0C3-0C03DA29BB60}"/>
    <cellStyle name="Accent5" xfId="297" builtinId="45" customBuiltin="1"/>
    <cellStyle name="Accent5 2" xfId="298" xr:uid="{27CCA07D-B56D-48CB-B9D1-48F88D8B772E}"/>
    <cellStyle name="Accent6" xfId="299" builtinId="49" customBuiltin="1"/>
    <cellStyle name="Accent6 2" xfId="300" xr:uid="{137ECCAB-3B6F-4FA1-BB36-A90A1B12898E}"/>
    <cellStyle name="Bad" xfId="301" builtinId="27" customBuiltin="1"/>
    <cellStyle name="Bad 2" xfId="302" xr:uid="{8F457E11-65EC-46D1-8190-E39C17649D93}"/>
    <cellStyle name="Calculation" xfId="303" builtinId="22" customBuiltin="1"/>
    <cellStyle name="Calculation 2" xfId="304" xr:uid="{C43BBA04-CA8B-403F-82F1-6238EF10C868}"/>
    <cellStyle name="Check Cell" xfId="305" builtinId="23" customBuiltin="1"/>
    <cellStyle name="Check Cell 2" xfId="306" xr:uid="{1355BC10-132A-4184-9A16-5064EDFF27F7}"/>
    <cellStyle name="Comma" xfId="307" builtinId="3"/>
    <cellStyle name="Comma [0] 2" xfId="308" xr:uid="{A304D4BC-D487-4FE0-BE34-270722BD7405}"/>
    <cellStyle name="Comma [0] 3" xfId="309" xr:uid="{30C0FBD2-C35C-470B-9BED-03746773CDE1}"/>
    <cellStyle name="Comma 10" xfId="310" xr:uid="{724C7320-2360-4579-A267-D70A0D2C801A}"/>
    <cellStyle name="Comma 11" xfId="311" xr:uid="{F0E2ADE4-D310-4E45-913B-828A6DA27D24}"/>
    <cellStyle name="Comma 12" xfId="312" xr:uid="{FE1842F2-7942-4B3B-AD95-AA282C732F21}"/>
    <cellStyle name="Comma 13" xfId="313" xr:uid="{DA155346-F234-46ED-B0EB-C60A6ED57B86}"/>
    <cellStyle name="Comma 14" xfId="314" xr:uid="{5E2A3249-8748-4026-997F-C8027D498600}"/>
    <cellStyle name="Comma 15" xfId="315" xr:uid="{94364BCE-A71B-4A19-97A2-48D9F1B8EFA1}"/>
    <cellStyle name="Comma 16" xfId="316" xr:uid="{25ABF321-4689-4990-922F-AA9AAA1BE1E1}"/>
    <cellStyle name="Comma 17" xfId="317" xr:uid="{F32A4766-3AE2-4BBE-B83B-601FAD87925E}"/>
    <cellStyle name="Comma 18" xfId="318" xr:uid="{066EAFA6-942B-4EE6-8911-C0D713A491A6}"/>
    <cellStyle name="Comma 19" xfId="319" xr:uid="{D94112DC-016B-4EA4-BCD7-F382C9348E7C}"/>
    <cellStyle name="Comma 2" xfId="320" xr:uid="{FD3E251C-10C9-4B91-B1A4-56F1CCECE305}"/>
    <cellStyle name="Comma 2 2" xfId="321" xr:uid="{1FCEEB34-6A8F-4060-8922-2E8D60888F4D}"/>
    <cellStyle name="Comma 20" xfId="322" xr:uid="{61719010-267E-4135-87A3-5961810643ED}"/>
    <cellStyle name="Comma 21" xfId="323" xr:uid="{28EE4CC7-E95F-4356-844D-0C05733F1834}"/>
    <cellStyle name="Comma 22" xfId="324" xr:uid="{0B531931-8EDC-4233-BCF3-2755C4244B42}"/>
    <cellStyle name="Comma 23" xfId="325" xr:uid="{980D8D5E-2284-4126-A970-43FE3F6FCDDF}"/>
    <cellStyle name="Comma 24" xfId="326" xr:uid="{DEEB5DBF-0855-4352-81B4-F7FD59A365C9}"/>
    <cellStyle name="Comma 25" xfId="327" xr:uid="{BA1BA87A-40A2-492B-9130-BD8DB7929FF3}"/>
    <cellStyle name="Comma 26" xfId="328" xr:uid="{5D1EEE62-BB77-4471-BE7C-61F4E10377D3}"/>
    <cellStyle name="Comma 27" xfId="329" xr:uid="{BA2E7325-F836-43AA-90CE-82A71CBCFA05}"/>
    <cellStyle name="Comma 28" xfId="330" xr:uid="{702B059B-D42D-47FA-9B09-811D0FA12341}"/>
    <cellStyle name="Comma 29" xfId="331" xr:uid="{DE5C4778-1F34-48C2-8AC4-CB8401F4ECB3}"/>
    <cellStyle name="Comma 3" xfId="332" xr:uid="{75485DB8-1E7E-4C64-A094-AB76D42EFDB6}"/>
    <cellStyle name="Comma 3 2" xfId="333" xr:uid="{5221EBB3-CF7D-43BD-B6CB-01D551574623}"/>
    <cellStyle name="Comma 30" xfId="334" xr:uid="{47C462D7-820E-4EEB-BA38-C6BA5CCC2DA9}"/>
    <cellStyle name="Comma 31" xfId="335" xr:uid="{AF809F11-2BD5-4E3F-8D3B-94ED1D385C9D}"/>
    <cellStyle name="Comma 32" xfId="336" xr:uid="{1EFB8ADA-CACC-46BA-A549-11B51B79E90C}"/>
    <cellStyle name="Comma 33" xfId="337" xr:uid="{9E0EC3F3-97FB-4BF3-B4E2-41991612B082}"/>
    <cellStyle name="Comma 34" xfId="338" xr:uid="{66FDF942-ED36-4B80-A3B6-14242BBEFBF7}"/>
    <cellStyle name="Comma 4" xfId="339" xr:uid="{E13EB313-3648-4A7A-91D1-BEEFEC7D44A8}"/>
    <cellStyle name="Comma 4 2" xfId="340" xr:uid="{63D8F99E-831C-409E-98AC-D2770DC12E4C}"/>
    <cellStyle name="Comma 4 2 2" xfId="341" xr:uid="{D754426D-E0D8-46E3-A589-FAE50EDA85B9}"/>
    <cellStyle name="Comma 4 2 2 2" xfId="342" xr:uid="{35C654D5-8F29-41F6-B14B-DA57CEB4BA75}"/>
    <cellStyle name="Comma 4 2 2 2 2" xfId="343" xr:uid="{33F0577F-C6DD-4890-ADB6-D2CFC3375FA1}"/>
    <cellStyle name="Comma 4 2 2 3" xfId="344" xr:uid="{7A79FF4A-51DA-4AAD-B9A3-17F829CD93D2}"/>
    <cellStyle name="Comma 4 2 3" xfId="345" xr:uid="{6B9ACE01-AEE5-490C-A5CD-CA32BE2D4262}"/>
    <cellStyle name="Comma 4 2 3 2" xfId="346" xr:uid="{BB1E892D-3CA2-4DDA-B9C2-360934A43706}"/>
    <cellStyle name="Comma 4 2 4" xfId="347" xr:uid="{28A3EC8E-8198-4A23-A118-BD13214B31B8}"/>
    <cellStyle name="Comma 4 2 5" xfId="348" xr:uid="{4A3273BB-40A2-49A1-876B-C162A3305A99}"/>
    <cellStyle name="Comma 4 3" xfId="349" xr:uid="{E015BBBF-2F55-47E4-A7B1-0E56F6B5AD13}"/>
    <cellStyle name="Comma 4 3 2" xfId="350" xr:uid="{067EDC55-DEE1-41C1-839B-6AF00A1C6DD9}"/>
    <cellStyle name="Comma 4 3 2 2" xfId="351" xr:uid="{6B1B78F7-A34D-40B6-87C2-EADC2EEF2F6D}"/>
    <cellStyle name="Comma 4 3 3" xfId="352" xr:uid="{742506CD-A840-4B57-A04A-5686C1BAD101}"/>
    <cellStyle name="Comma 4 4" xfId="353" xr:uid="{DBAE53A0-D8E8-4D99-A4B0-73AA1164A689}"/>
    <cellStyle name="Comma 4 4 2" xfId="354" xr:uid="{85E904DC-42C3-4078-AFEC-52BCB43F842F}"/>
    <cellStyle name="Comma 4 4 2 2" xfId="355" xr:uid="{C08C4B4E-B4F8-488A-83F6-BA2F62882D9F}"/>
    <cellStyle name="Comma 4 4 3" xfId="356" xr:uid="{C24014AD-7523-4C9D-8F13-8E74072AC883}"/>
    <cellStyle name="Comma 4 5" xfId="357" xr:uid="{0E629194-8F3F-454D-9CCC-51D409EF9E20}"/>
    <cellStyle name="Comma 4 5 2" xfId="358" xr:uid="{D3C6AC32-05C3-4DBF-B415-0325B6264976}"/>
    <cellStyle name="Comma 4 5 2 2" xfId="359" xr:uid="{2D5B3AE8-99D5-4251-9D10-F16E2CD18917}"/>
    <cellStyle name="Comma 4 5 3" xfId="360" xr:uid="{A16E1E5C-AD5E-43B2-88BB-69CE9919912C}"/>
    <cellStyle name="Comma 4 6" xfId="361" xr:uid="{53F423A7-6DAF-434A-9606-40DC0C2E0E7D}"/>
    <cellStyle name="Comma 4 6 2" xfId="362" xr:uid="{602CBFE1-5254-40AF-90D3-D3C1823F6A51}"/>
    <cellStyle name="Comma 4 7" xfId="363" xr:uid="{BD53CA94-2019-44C4-89B5-1024062652B7}"/>
    <cellStyle name="Comma 4 8" xfId="364" xr:uid="{AD545B60-6F0D-415E-B177-AC77D695E7A6}"/>
    <cellStyle name="Comma 5" xfId="365" xr:uid="{5FDCA3AC-2CC8-4CEB-B340-3AD6F242026D}"/>
    <cellStyle name="Comma 5 2" xfId="366" xr:uid="{01E3403F-7FE6-467B-A35C-6F778E739817}"/>
    <cellStyle name="Comma 5 2 2" xfId="367" xr:uid="{CDABA1FD-2C12-4408-93A0-9CE2366A7D65}"/>
    <cellStyle name="Comma 5 2 2 2" xfId="368" xr:uid="{8D8E8919-F841-4B0A-B6F7-D0C941AB606E}"/>
    <cellStyle name="Comma 5 2 2 2 2" xfId="369" xr:uid="{5033481B-245B-4537-A698-8B917CFFFFFC}"/>
    <cellStyle name="Comma 5 2 2 3" xfId="370" xr:uid="{D35EC019-6210-405C-B749-375071423596}"/>
    <cellStyle name="Comma 5 2 3" xfId="371" xr:uid="{8C5EF318-2E81-48DB-99E1-3AF41BD51DCB}"/>
    <cellStyle name="Comma 5 2 3 2" xfId="372" xr:uid="{C5E92167-5026-4697-A9A6-7D915DAE9007}"/>
    <cellStyle name="Comma 5 2 4" xfId="373" xr:uid="{B6E30130-8CDF-4E7D-8FAB-293C7BD26287}"/>
    <cellStyle name="Comma 5 2 5" xfId="374" xr:uid="{C420A01D-64F7-471A-8DD9-32A3B4D0C702}"/>
    <cellStyle name="Comma 5 3" xfId="375" xr:uid="{226C39E1-9FB8-4AB9-8CEA-EB40AD77DA73}"/>
    <cellStyle name="Comma 5 3 2" xfId="376" xr:uid="{53F3B3E8-C48A-4839-86DF-FC1FFA344526}"/>
    <cellStyle name="Comma 5 3 2 2" xfId="377" xr:uid="{8EE59529-2BCE-4EA9-9F7E-0816918B3C92}"/>
    <cellStyle name="Comma 5 3 3" xfId="378" xr:uid="{22DB238A-6FAF-4AE1-8D38-7E285AD57EEE}"/>
    <cellStyle name="Comma 5 4" xfId="379" xr:uid="{6A38DFCF-01FC-4BED-9C41-CF91AB6DD8E3}"/>
    <cellStyle name="Comma 5 4 2" xfId="380" xr:uid="{24C11DE6-1EC9-41B5-818D-00B695EA19E1}"/>
    <cellStyle name="Comma 5 4 2 2" xfId="381" xr:uid="{EF400D6E-008D-409D-A173-BD2CE10FD55D}"/>
    <cellStyle name="Comma 5 4 3" xfId="382" xr:uid="{CFDF5ED6-4CC4-4AC7-ADC2-96B0527B9592}"/>
    <cellStyle name="Comma 5 5" xfId="383" xr:uid="{C4851752-4A4E-4D9C-A65C-8F365267FD1D}"/>
    <cellStyle name="Comma 5 5 2" xfId="384" xr:uid="{F099CE99-4A42-4758-A913-BDCD1F2AF298}"/>
    <cellStyle name="Comma 5 6" xfId="385" xr:uid="{B1D8C5A6-3734-4F81-897F-60EE58D7569C}"/>
    <cellStyle name="Comma 5 7" xfId="386" xr:uid="{251CAD11-452F-4F31-B911-0D73C8291BC3}"/>
    <cellStyle name="Comma 6" xfId="387" xr:uid="{6FD145B2-694B-45D9-B5AB-A5FC01A64637}"/>
    <cellStyle name="Comma 6 2" xfId="388" xr:uid="{27536652-EA4F-4459-A21B-821EC5FC62F9}"/>
    <cellStyle name="Comma 6 2 2" xfId="389" xr:uid="{EDA4AC12-0D3B-4202-BBF9-E0E99CD1DCF7}"/>
    <cellStyle name="Comma 6 2 2 2" xfId="390" xr:uid="{251E2EB9-3D6D-4506-AC84-02DC26AB9548}"/>
    <cellStyle name="Comma 6 2 3" xfId="391" xr:uid="{ABA9AD92-93C9-4972-BE62-768CE55C46A2}"/>
    <cellStyle name="Comma 6 3" xfId="392" xr:uid="{E4009DEE-17ED-4C4B-98BE-EC305369B691}"/>
    <cellStyle name="Comma 6 3 2" xfId="393" xr:uid="{077F7872-9B91-48C4-AD4C-8B3BF0631271}"/>
    <cellStyle name="Comma 6 4" xfId="394" xr:uid="{C342E3DE-220D-4393-8650-CA77BEDEBCC0}"/>
    <cellStyle name="Comma 6 5" xfId="395" xr:uid="{F001CD92-0B3C-42B1-9E45-A17A5198047C}"/>
    <cellStyle name="Comma 7" xfId="396" xr:uid="{D833A905-3436-45C1-BD4B-648DC1DBD623}"/>
    <cellStyle name="Comma 8" xfId="397" xr:uid="{54334F6F-1DE0-44E5-A3D7-A13B8562E85E}"/>
    <cellStyle name="Comma 9" xfId="398" xr:uid="{262DB086-5687-4A60-AAD2-31C377FBF6C4}"/>
    <cellStyle name="Comma0" xfId="399" xr:uid="{A7309FFC-9A53-4FC0-90D5-035791EEA625}"/>
    <cellStyle name="Comma0 2" xfId="400" xr:uid="{0A5C0C31-2DD4-4E79-8999-174933E32635}"/>
    <cellStyle name="Comma0 2 2" xfId="401" xr:uid="{6B7C694C-3F98-4FDF-80F6-89A51A188AA7}"/>
    <cellStyle name="Currency [0] 2" xfId="402" xr:uid="{1EC5F182-2D99-43E3-92DD-2E88D350BA4C}"/>
    <cellStyle name="Currency [0] 3" xfId="403" xr:uid="{297DB354-363E-4E08-A064-70D3FDB3C898}"/>
    <cellStyle name="Currency 2" xfId="404" xr:uid="{026470CE-D19E-469F-8238-4D640A1A43DF}"/>
    <cellStyle name="Currency 2 2" xfId="405" xr:uid="{37FA4812-F331-4CB9-8F3F-7BCE5CE9D801}"/>
    <cellStyle name="Currency 3" xfId="406" xr:uid="{D8F8B5C7-8AF8-467C-855D-F982CB1B9B56}"/>
    <cellStyle name="Currency 4" xfId="407" xr:uid="{A60D2C6D-4554-4120-9B10-35F3DE3FE9B7}"/>
    <cellStyle name="Currency0" xfId="408" xr:uid="{874333A2-4BAF-46E5-8FDC-E4B12F36D20F}"/>
    <cellStyle name="Currency0 2" xfId="409" xr:uid="{66A3DFEB-BBB3-4FAE-A0E3-7BB5D29B7E6D}"/>
    <cellStyle name="Currency0 2 2" xfId="410" xr:uid="{CE7C0801-F267-4D1E-9A82-6B5A95F5FE48}"/>
    <cellStyle name="Date" xfId="411" xr:uid="{BF4AAE49-6C8A-4303-B7F1-C50E6F79E74B}"/>
    <cellStyle name="Date 2" xfId="412" xr:uid="{BF6133B6-427E-43E7-B5D2-73CDD97E8AC1}"/>
    <cellStyle name="Date 2 2" xfId="413" xr:uid="{7CD6261E-2F14-4583-AED4-7B23A45ACCBC}"/>
    <cellStyle name="Explanatory Text" xfId="414" builtinId="53" customBuiltin="1"/>
    <cellStyle name="Explanatory Text 2" xfId="415" xr:uid="{1FFEB01C-3595-477E-9311-82CD1E39FA6A}"/>
    <cellStyle name="Fixed" xfId="416" xr:uid="{F5820351-AF67-426B-9243-BC270CB12F06}"/>
    <cellStyle name="Fixed 2" xfId="417" xr:uid="{91238606-7B3A-4BC8-9F92-DC4C42A73155}"/>
    <cellStyle name="Fixed 2 2" xfId="418" xr:uid="{380E46DC-CFB8-4045-B069-FFC170D091CE}"/>
    <cellStyle name="Good" xfId="419" builtinId="26" customBuiltin="1"/>
    <cellStyle name="Good 2" xfId="420" xr:uid="{0DB7A64D-C814-45CF-9A85-C4A1DBCBB541}"/>
    <cellStyle name="Heading 1" xfId="421" builtinId="16" customBuiltin="1"/>
    <cellStyle name="Heading 1 2" xfId="422" xr:uid="{80C441E5-0CAB-418F-B470-597EB5BA4724}"/>
    <cellStyle name="Heading 1 2 2" xfId="423" xr:uid="{97B029C6-EB99-4116-B2A4-09D859E88589}"/>
    <cellStyle name="Heading 1 2 3" xfId="424" xr:uid="{1C0B3B46-FF3C-4520-9BDA-EC46342941A9}"/>
    <cellStyle name="Heading 1 3" xfId="425" xr:uid="{4ABAF35D-82EE-492F-842E-5BB57048D354}"/>
    <cellStyle name="Heading 1 3 2" xfId="426" xr:uid="{18D55348-BFB2-4B08-8303-F0A86C081AAD}"/>
    <cellStyle name="Heading 2" xfId="427" builtinId="17" customBuiltin="1"/>
    <cellStyle name="Heading 2 2" xfId="428" xr:uid="{20121CA8-8D8C-479C-B063-9E789E861895}"/>
    <cellStyle name="Heading 2 2 2" xfId="429" xr:uid="{494BA8F0-7E1E-497C-BEBD-A217E15A12E9}"/>
    <cellStyle name="Heading 2 2 3" xfId="430" xr:uid="{C21014F8-42FA-45CF-AF5D-AE8FE196479D}"/>
    <cellStyle name="Heading 2 3" xfId="431" xr:uid="{D0938D2B-0B62-440A-941D-90736666961E}"/>
    <cellStyle name="Heading 2 3 2" xfId="432" xr:uid="{5245EDB8-944A-4EDF-814C-757272CF6BB5}"/>
    <cellStyle name="Heading 3" xfId="433" builtinId="18" customBuiltin="1"/>
    <cellStyle name="Heading 3 2" xfId="434" xr:uid="{41FB2C14-5797-4D14-930D-96DFD8E4155E}"/>
    <cellStyle name="Heading 4" xfId="435" builtinId="19" customBuiltin="1"/>
    <cellStyle name="Heading 4 2" xfId="436" xr:uid="{14791C06-CB51-4AE6-AD32-36D5BBF98E26}"/>
    <cellStyle name="Hyperlink" xfId="437" builtinId="8"/>
    <cellStyle name="Hyperlink 2" xfId="438" xr:uid="{B067673F-70D8-4990-8D08-9EDE5B59529A}"/>
    <cellStyle name="Hyperlink 3" xfId="439" xr:uid="{3765A111-E76D-4631-8AD8-96B54093AE50}"/>
    <cellStyle name="Input" xfId="440" builtinId="20" customBuiltin="1"/>
    <cellStyle name="Input 2" xfId="441" xr:uid="{4ED9D43A-21DE-4E17-B611-40E41011FDC6}"/>
    <cellStyle name="Linked Cell" xfId="442" builtinId="24" customBuiltin="1"/>
    <cellStyle name="Linked Cell 2" xfId="443" xr:uid="{82AA9F8F-DBB5-4587-BF6B-5C28B2231826}"/>
    <cellStyle name="Neutral 2" xfId="444" xr:uid="{CB3D1120-93FE-4248-91F2-A7528EC4D9BF}"/>
    <cellStyle name="Neutral 3" xfId="445" xr:uid="{438E021E-DD41-4EC7-8253-324E3796A3B4}"/>
    <cellStyle name="Normal" xfId="0" builtinId="0"/>
    <cellStyle name="Normal 10" xfId="446" xr:uid="{4532F571-D834-4445-AB08-327114C61564}"/>
    <cellStyle name="Normal 11" xfId="447" xr:uid="{F898E645-0F61-43D2-BDF3-10DB5B4F91D7}"/>
    <cellStyle name="Normal 2" xfId="448" xr:uid="{B190D761-ADDB-4CFB-8149-54EEFCE0B1C0}"/>
    <cellStyle name="Normal 2 2" xfId="449" xr:uid="{DA0D52CA-B601-4C13-B421-666E9B9E6E52}"/>
    <cellStyle name="Normal 2 3" xfId="450" xr:uid="{BD5D3F7C-6E52-4025-8E27-0841FB31041B}"/>
    <cellStyle name="Normal 2 4" xfId="451" xr:uid="{21BEBBC5-68F3-48D2-8E0B-6137113FA12A}"/>
    <cellStyle name="Normal 2 5" xfId="452" xr:uid="{EA3512DE-FAD8-4301-86EC-56E3692920DB}"/>
    <cellStyle name="Normal 2 6" xfId="453" xr:uid="{36EDFE23-F216-4CB5-9451-F9FA4E9B07A5}"/>
    <cellStyle name="Normal 3" xfId="454" xr:uid="{64718A47-E6B5-4CE5-8E10-667E17F05F47}"/>
    <cellStyle name="Normal 3 10" xfId="455" xr:uid="{96BC7ECD-C6ED-4CBD-8C3C-E692BCD3E956}"/>
    <cellStyle name="Normal 3 2" xfId="456" xr:uid="{447A844D-AE3C-43B9-9E06-FD1747B99DCD}"/>
    <cellStyle name="Normal 3 3" xfId="457" xr:uid="{B37B4EB6-5989-4F81-B3E2-EBBDFA860740}"/>
    <cellStyle name="Normal 3 3 2" xfId="458" xr:uid="{743129F0-5E5B-44CA-8F0A-6E24202D1AE6}"/>
    <cellStyle name="Normal 3 3 2 2" xfId="459" xr:uid="{00F377F0-C2C3-4284-8309-172C631A9DD0}"/>
    <cellStyle name="Normal 3 3 2 2 2" xfId="460" xr:uid="{BBD1CEF1-7887-4591-8A79-FA9C2852C8CC}"/>
    <cellStyle name="Normal 3 3 2 2 2 2" xfId="461" xr:uid="{55369C16-43F7-4557-9179-C1ED2E8487FF}"/>
    <cellStyle name="Normal 3 3 2 2 2 2 2" xfId="462" xr:uid="{3DDD3161-E444-46CC-89ED-A25C71E8B8BE}"/>
    <cellStyle name="Normal 3 3 2 2 2 3" xfId="463" xr:uid="{3FB990A1-8357-4037-9B69-0D117712BE08}"/>
    <cellStyle name="Normal 3 3 2 3" xfId="464" xr:uid="{092E5992-7C9E-49DE-9543-15012595BE81}"/>
    <cellStyle name="Normal 3 3 2 3 2" xfId="465" xr:uid="{86010466-D665-4FC7-B76A-0C9B70CC5B03}"/>
    <cellStyle name="Normal 3 3 2 4" xfId="466" xr:uid="{97A1FED5-C1AE-4718-9B43-72827BD57644}"/>
    <cellStyle name="Normal 3 3 2 5" xfId="467" xr:uid="{511D6FEB-1BF8-4F5F-8F05-1B076EA13BE3}"/>
    <cellStyle name="Normal 3 3 3" xfId="468" xr:uid="{68471D4F-FB75-4C52-B55B-6A2D6248A087}"/>
    <cellStyle name="Normal 3 3 3 2" xfId="469" xr:uid="{25F710E7-B46F-4157-9AE2-9D211FD487E0}"/>
    <cellStyle name="Normal 3 3 3 2 2" xfId="470" xr:uid="{725B88E2-0B86-4A2B-92A1-30A21BCD0899}"/>
    <cellStyle name="Normal 3 3 3 3" xfId="471" xr:uid="{56BAC451-5291-40CC-BF7D-827472B1B51E}"/>
    <cellStyle name="Normal 3 4" xfId="472" xr:uid="{C4F1552B-01A4-467A-8D4F-657FE02E9398}"/>
    <cellStyle name="Normal 3 4 2" xfId="473" xr:uid="{19879AE2-0C28-4193-ABFF-352EDB2548C1}"/>
    <cellStyle name="Normal 3 4 2 2" xfId="474" xr:uid="{83D76B91-D827-4D4B-9611-4C77C612DAA5}"/>
    <cellStyle name="Normal 3 4 3" xfId="475" xr:uid="{7D86A32B-A267-4884-8599-EC0628766E7A}"/>
    <cellStyle name="Normal 3 5" xfId="476" xr:uid="{47301CA9-475B-41D4-A6D5-1CD3F13BBDC7}"/>
    <cellStyle name="Normal 3 5 2" xfId="477" xr:uid="{817D90BD-A670-4E26-8AE0-E0F49DE2D43A}"/>
    <cellStyle name="Normal 3 5 2 2" xfId="478" xr:uid="{D58542A1-6E8F-4F6D-9D27-DA617CCE02C8}"/>
    <cellStyle name="Normal 3 5 3" xfId="479" xr:uid="{4DD50FC8-367E-4910-AA05-3A739E10F1B1}"/>
    <cellStyle name="Normal 3 6" xfId="480" xr:uid="{8D2F1DD1-79EC-4C33-83AF-B53B78F54FBE}"/>
    <cellStyle name="Normal 3 7" xfId="481" xr:uid="{7DB9845B-D176-4E41-ADFE-C9B28E3F5F3A}"/>
    <cellStyle name="Normal 3 7 2" xfId="482" xr:uid="{DAA9A6CB-419F-417C-8202-C87687925600}"/>
    <cellStyle name="Normal 3 7 2 2" xfId="483" xr:uid="{13DDCDF5-6979-4408-BCC6-7C77B3B5EA76}"/>
    <cellStyle name="Normal 3 7 3" xfId="484" xr:uid="{A675A0D6-BF60-48BB-9876-973BBB490EB9}"/>
    <cellStyle name="Normal 3 8" xfId="485" xr:uid="{283831E1-3F3B-4A73-BEF6-F3C6FEFD82F9}"/>
    <cellStyle name="Normal 3 8 2" xfId="486" xr:uid="{E1BE22DD-5FA1-4816-B15D-08E225EAD3C4}"/>
    <cellStyle name="Normal 3 9" xfId="487" xr:uid="{B30017A1-FF26-4E4F-940A-D6CB440C4F3F}"/>
    <cellStyle name="Normal 4" xfId="488" xr:uid="{3FA9ADB4-C4E6-4FD8-AC3E-C95FBC7FEF90}"/>
    <cellStyle name="Normal 4 2" xfId="489" xr:uid="{F57C02CA-396A-4DC3-A051-B04B04F94812}"/>
    <cellStyle name="Normal 4 2 2" xfId="490" xr:uid="{FF959063-6323-49BF-B46D-36006060E4AC}"/>
    <cellStyle name="Normal 4 2 2 2" xfId="491" xr:uid="{FC5A990C-2D22-41B1-A93E-BA9072E7056B}"/>
    <cellStyle name="Normal 4 2 2 2 2" xfId="492" xr:uid="{6F1C006F-C67D-4A71-94BB-FCC86B270115}"/>
    <cellStyle name="Normal 4 2 2 3" xfId="493" xr:uid="{AB6D4062-58A6-401F-8BB2-17AD6E66AD2D}"/>
    <cellStyle name="Normal 4 2 3" xfId="494" xr:uid="{3DD4B370-42DF-43DB-B452-5A1E39B26D2D}"/>
    <cellStyle name="Normal 4 2 3 2" xfId="495" xr:uid="{A5F3BAD3-49A2-4063-B351-5271957CF4C8}"/>
    <cellStyle name="Normal 4 2 4" xfId="496" xr:uid="{49BD931D-A6E5-4DDB-8E8E-9B3D19987E3B}"/>
    <cellStyle name="Normal 4 2 5" xfId="497" xr:uid="{583FD0B9-EDDA-4B0E-8579-7B02DF5D0F1F}"/>
    <cellStyle name="Normal 4 3" xfId="498" xr:uid="{260D6FA1-B656-4271-BF8D-7B97460514B0}"/>
    <cellStyle name="Normal 4 3 2" xfId="499" xr:uid="{E625B7E9-B10A-4685-B229-28FC596E8F82}"/>
    <cellStyle name="Normal 4 3 2 2" xfId="500" xr:uid="{DD0C706E-D310-4B65-9688-A76DCA6702AC}"/>
    <cellStyle name="Normal 4 3 3" xfId="501" xr:uid="{33A74A97-EA20-4412-99ED-A9344F2A2B4F}"/>
    <cellStyle name="Normal 4 4" xfId="502" xr:uid="{568C9B92-0410-4B17-AFC1-A54DD54C0C20}"/>
    <cellStyle name="Normal 4 4 2" xfId="503" xr:uid="{81A42745-3619-4AFA-9316-BB235544A1D1}"/>
    <cellStyle name="Normal 4 4 2 2" xfId="504" xr:uid="{A058F84E-314D-4F11-88E9-7289136B9C71}"/>
    <cellStyle name="Normal 4 4 3" xfId="505" xr:uid="{7986F02E-ACA2-4EFC-B41E-B862C3D5A5F8}"/>
    <cellStyle name="Normal 4 5" xfId="506" xr:uid="{1C1066DE-B156-4389-9274-B3CE6EC05F2D}"/>
    <cellStyle name="Normal 4 5 2" xfId="507" xr:uid="{48DB2334-7D16-40BE-ACE3-C1992BDC7A9B}"/>
    <cellStyle name="Normal 4 5 2 2" xfId="508" xr:uid="{FEA70D87-E673-4801-AC87-EC253CE71C22}"/>
    <cellStyle name="Normal 4 5 3" xfId="509" xr:uid="{A888368D-450E-4EA8-B2C1-C3709519B34D}"/>
    <cellStyle name="Normal 4 6" xfId="510" xr:uid="{68E92EB1-4099-4120-8B92-716B7259532B}"/>
    <cellStyle name="Normal 4 6 2" xfId="511" xr:uid="{4705D4D7-FEF1-4636-8D90-890FAFC944AE}"/>
    <cellStyle name="Normal 4 7" xfId="512" xr:uid="{B77DBB98-E3F2-47FC-9CBC-3BB1BD53FAE1}"/>
    <cellStyle name="Normal 4 8" xfId="513" xr:uid="{64A639FE-B251-442B-B91F-AC36621DD00F}"/>
    <cellStyle name="Normal 5" xfId="514" xr:uid="{75F079A1-2773-452B-8CD6-80B54940F494}"/>
    <cellStyle name="Normal 5 2" xfId="515" xr:uid="{8812F0FD-13C9-4555-A0FD-D7A51EAA20D0}"/>
    <cellStyle name="Normal 5 2 2" xfId="516" xr:uid="{5CB60B24-A6E0-4C5F-B3FF-0B7FF3795FFB}"/>
    <cellStyle name="Normal 5 2 2 2" xfId="517" xr:uid="{ADD3DAB0-58D9-4C65-8100-C2A661C3D26E}"/>
    <cellStyle name="Normal 5 2 2 2 2" xfId="518" xr:uid="{179DE903-DB2A-48CE-A83F-3A880CAD7C18}"/>
    <cellStyle name="Normal 5 2 2 2 3" xfId="519" xr:uid="{A631FA8A-96B8-45FD-B1A8-352C9D604EE5}"/>
    <cellStyle name="Normal 5 2 2 2 3 2" xfId="520" xr:uid="{64B67C20-E8C0-4993-BA44-AE2E0A7BF03F}"/>
    <cellStyle name="Normal 5 2 2 2 4" xfId="521" xr:uid="{37CB0449-7A9C-44DA-A863-18EE364C972A}"/>
    <cellStyle name="Normal 5 2 3" xfId="522" xr:uid="{3CBC18D1-6D47-461E-950D-EC4D4554B418}"/>
    <cellStyle name="Normal 5 2 3 2" xfId="523" xr:uid="{CBF177BC-86A0-4CC6-8690-A60D85322C15}"/>
    <cellStyle name="Normal 5 2 3 2 2" xfId="524" xr:uid="{92D5461D-68CC-4408-9BAC-7FBBDDA78EA4}"/>
    <cellStyle name="Normal 5 2 3 3" xfId="525" xr:uid="{5884E981-5F99-4CA2-9EBD-036093FF6CD7}"/>
    <cellStyle name="Normal 5 2 4" xfId="526" xr:uid="{860FCBD0-0964-40B8-B1A6-4FD34519372C}"/>
    <cellStyle name="Normal 5 2 4 2" xfId="527" xr:uid="{21E0AB32-5E8E-4DD6-A49C-41E48B2D8187}"/>
    <cellStyle name="Normal 5 2 4 2 2" xfId="528" xr:uid="{D3C9CA72-1BF4-4829-945E-1D41DEEDB583}"/>
    <cellStyle name="Normal 5 2 4 3" xfId="529" xr:uid="{533A6377-C2D1-474F-B448-61AA95636A4A}"/>
    <cellStyle name="Normal 5 2 5" xfId="530" xr:uid="{E1D564CF-3B71-495F-88DB-F8ACDA3E6F09}"/>
    <cellStyle name="Normal 5 2 5 2" xfId="531" xr:uid="{DCB14142-C092-4CE5-8D67-54C145BE6B17}"/>
    <cellStyle name="Normal 5 2 6" xfId="532" xr:uid="{B1E393CF-CA3F-4C0B-9336-E7F72BC4EF18}"/>
    <cellStyle name="Normal 5 2 7" xfId="533" xr:uid="{29FA91FF-8E3A-497F-8702-1C47CDFAD5DB}"/>
    <cellStyle name="Normal 5 3" xfId="534" xr:uid="{29806838-EF6C-4CB0-9E9B-7C79CB026599}"/>
    <cellStyle name="Normal 5 3 2" xfId="535" xr:uid="{E3BE81C1-FDDA-499A-A826-23B6A255E0FD}"/>
    <cellStyle name="Normal 5 3 2 2" xfId="536" xr:uid="{93DCBF19-96F1-4E75-868A-9A7BADFBF9E0}"/>
    <cellStyle name="Normal 5 3 2 2 2" xfId="537" xr:uid="{64E2FDCA-E761-41E4-B660-E3E0BDF03101}"/>
    <cellStyle name="Normal 5 3 2 3" xfId="538" xr:uid="{5A868EE0-A3D5-4CA7-BA04-AE196BB2F8AD}"/>
    <cellStyle name="Normal 5 3 3" xfId="539" xr:uid="{FED3A594-C737-46CB-9594-F7437CEF7E72}"/>
    <cellStyle name="Normal 5 3 3 2" xfId="540" xr:uid="{EADCABBB-722A-456A-98B2-C41D63363F1C}"/>
    <cellStyle name="Normal 5 3 4" xfId="541" xr:uid="{3B3A13BC-7710-443D-9941-6CB6A01D3577}"/>
    <cellStyle name="Normal 5 3 5" xfId="542" xr:uid="{48E15D45-568A-4ED7-8A8A-B8E49321765A}"/>
    <cellStyle name="Normal 6" xfId="543" xr:uid="{9651DCDE-B19D-4C2B-A6A1-2973C4EA397A}"/>
    <cellStyle name="Normal 6 2" xfId="544" xr:uid="{1E1C97E6-1FFD-41AE-BC46-FF8ED61A0517}"/>
    <cellStyle name="Normal 6 2 2" xfId="545" xr:uid="{91C0F9E3-283C-4984-9EA7-66A9313A3A37}"/>
    <cellStyle name="Normal 6 2 2 2" xfId="546" xr:uid="{C784405C-2C23-4A22-B20A-5C768C0315B8}"/>
    <cellStyle name="Normal 6 2 3" xfId="547" xr:uid="{CC1BD8FF-3AC4-414E-8D93-D04EEED45AA8}"/>
    <cellStyle name="Normal 6 3" xfId="548" xr:uid="{6D730C30-BB03-43EA-BEEC-4C571E95E854}"/>
    <cellStyle name="Normal 6 3 2" xfId="549" xr:uid="{81BAE49D-79D6-4B5A-818E-5CF448917735}"/>
    <cellStyle name="Normal 6 4" xfId="550" xr:uid="{75C24ADB-BE96-414A-8801-7ED764152643}"/>
    <cellStyle name="Normal 6 5" xfId="551" xr:uid="{E135DF2A-258A-44F0-8D03-3D4F75A19E9A}"/>
    <cellStyle name="Normal 7" xfId="552" xr:uid="{9536D0EF-6C48-4581-B806-1022F72AA66E}"/>
    <cellStyle name="Normal 8" xfId="553" xr:uid="{22BABD1A-1E55-45EB-9761-26E862181124}"/>
    <cellStyle name="Normal 9" xfId="554" xr:uid="{76096A04-E958-4119-8BD7-77F3BB601A4A}"/>
    <cellStyle name="Normal 9 2" xfId="555" xr:uid="{56B7FEF8-49FE-4AC7-A222-97B782C9332C}"/>
    <cellStyle name="Note 2" xfId="556" xr:uid="{0E94D4A4-9E93-478C-B9FA-0B185F8D1C4E}"/>
    <cellStyle name="Note 2 2" xfId="557" xr:uid="{78A82F30-38A5-41F1-BD40-88D170D6772D}"/>
    <cellStyle name="Note 2 3" xfId="558" xr:uid="{BF4C19AB-3014-4ACE-A20A-DE098C8E494E}"/>
    <cellStyle name="Note 2 3 2" xfId="559" xr:uid="{64F65F39-3324-4FF5-8A4C-1D10E9391167}"/>
    <cellStyle name="Note 2 3 3" xfId="560" xr:uid="{8605E2E7-8EC4-4911-BD4D-DBE1E7EE1F9C}"/>
    <cellStyle name="Note 2 4" xfId="561" xr:uid="{D46CF323-DA66-4392-8C0C-2DC464DE4988}"/>
    <cellStyle name="Note 3" xfId="562" xr:uid="{5246A30B-996D-4350-8886-FB3452273C77}"/>
    <cellStyle name="Note 3 2" xfId="563" xr:uid="{D6582AC7-EB4B-48CF-A83B-BE0E0AD01CC9}"/>
    <cellStyle name="Note 3 2 2" xfId="564" xr:uid="{5DEE9C3A-672F-4B31-BA26-DE18E77FF9CA}"/>
    <cellStyle name="Note 3 2 2 2" xfId="565" xr:uid="{9E5AC747-2B5A-44B1-9151-40DD8074343C}"/>
    <cellStyle name="Note 3 2 2 2 2" xfId="566" xr:uid="{28023F4C-1A00-4A91-BA5C-85D67121A6AD}"/>
    <cellStyle name="Note 3 2 2 3" xfId="567" xr:uid="{395C7F7D-2DA3-46D3-B0F7-67A97D15305F}"/>
    <cellStyle name="Note 3 2 3" xfId="568" xr:uid="{95CF79EA-4F43-498A-B619-F5F98A5E4290}"/>
    <cellStyle name="Note 3 2 3 2" xfId="569" xr:uid="{22DD4640-9CF8-41CC-B078-37212D1F0EEA}"/>
    <cellStyle name="Note 3 2 4" xfId="570" xr:uid="{AC7137EF-E371-49CA-81EE-AFA2664D2798}"/>
    <cellStyle name="Note 3 2 5" xfId="571" xr:uid="{E994ECC5-C0BC-4810-B80A-3C07458D0B98}"/>
    <cellStyle name="Note 3 3" xfId="572" xr:uid="{B40C150E-6B3D-4AD2-B395-0B76162B01AC}"/>
    <cellStyle name="Note 3 3 2" xfId="573" xr:uid="{18EF2683-F7D0-46FC-A160-7925C67512C4}"/>
    <cellStyle name="Note 3 3 2 2" xfId="574" xr:uid="{F8414EBD-C77D-430F-BEF5-1794B952B9C4}"/>
    <cellStyle name="Note 3 3 3" xfId="575" xr:uid="{CB83808A-583B-4FD1-9433-7F057208573B}"/>
    <cellStyle name="Note 3 4" xfId="576" xr:uid="{87DC9C9C-6BBF-4454-A264-131AFC330A26}"/>
    <cellStyle name="Note 3 4 2" xfId="577" xr:uid="{1AFCED32-FE6F-4AB1-A51C-40F970B220C6}"/>
    <cellStyle name="Note 3 4 2 2" xfId="578" xr:uid="{FCF919E8-2A9F-4122-BB06-C33C88BB196C}"/>
    <cellStyle name="Note 3 4 3" xfId="579" xr:uid="{C7BC3FC0-59B4-4CDC-BF38-90F7753BDA8A}"/>
    <cellStyle name="Note 3 5" xfId="580" xr:uid="{23FC35D1-40DA-4104-A85A-97A6FCF6F040}"/>
    <cellStyle name="Note 3 5 2" xfId="581" xr:uid="{B3F7D071-F585-4001-BA9E-CF50680DCBD4}"/>
    <cellStyle name="Note 3 5 2 2" xfId="582" xr:uid="{1305BC66-2F0A-40E3-94FB-FC8B81608BD0}"/>
    <cellStyle name="Note 3 5 3" xfId="583" xr:uid="{B4B857F4-6E4B-49B3-9215-8C045CAC5312}"/>
    <cellStyle name="Note 3 6" xfId="584" xr:uid="{D361D8D9-4DDE-49BD-B1F4-07CBE41FAD95}"/>
    <cellStyle name="Note 3 6 2" xfId="585" xr:uid="{C3B8B3B4-F032-464D-9329-28C8781EC3EB}"/>
    <cellStyle name="Note 3 7" xfId="586" xr:uid="{85AA108E-ED5A-4E1C-BA4A-A1C1100456B1}"/>
    <cellStyle name="Note 3 8" xfId="587" xr:uid="{443935CC-C020-4520-87F7-7FECFE50970E}"/>
    <cellStyle name="Note 4" xfId="588" xr:uid="{0DFC6275-7744-4967-BFAA-7BB470A0A540}"/>
    <cellStyle name="Note 4 2" xfId="589" xr:uid="{3895C660-E981-4AE2-93D3-8E15321F0144}"/>
    <cellStyle name="Note 4 2 2" xfId="590" xr:uid="{DCBB78B1-56A2-44CE-9104-6FB8B311BAB0}"/>
    <cellStyle name="Note 4 2 2 2" xfId="591" xr:uid="{C446E15E-ECA2-41C3-BAF5-01511F65ABA4}"/>
    <cellStyle name="Note 4 2 3" xfId="592" xr:uid="{D00C1BCE-6DA3-4347-A93A-66AB757BCE8C}"/>
    <cellStyle name="Note 4 3" xfId="593" xr:uid="{449F228C-0BA9-4629-8451-8E113D95DFC7}"/>
    <cellStyle name="Note 4 3 2" xfId="594" xr:uid="{8B34FF20-5FF7-409B-AFEC-A81FFA85FA75}"/>
    <cellStyle name="Note 4 4" xfId="595" xr:uid="{3790D22B-E044-40E9-8935-E83DBDBA594A}"/>
    <cellStyle name="Note 4 5" xfId="596" xr:uid="{25F5F426-54D1-459F-9627-28453C4DAC8D}"/>
    <cellStyle name="Output" xfId="597" builtinId="21" customBuiltin="1"/>
    <cellStyle name="Output 2" xfId="598" xr:uid="{48F5F9E6-CA10-4FAC-8098-C1CFA80BB24B}"/>
    <cellStyle name="Percent" xfId="599" builtinId="5"/>
    <cellStyle name="Percent 2" xfId="600" xr:uid="{6B4BE8FF-F3BB-4D31-BA30-318C0D450E90}"/>
    <cellStyle name="Percent 2 2" xfId="601" xr:uid="{B6967DA8-678E-47B9-A863-4C48CAC700FF}"/>
    <cellStyle name="Percent 2 2 2" xfId="602" xr:uid="{334C9860-C67B-475A-8768-B7EB9C0D0B36}"/>
    <cellStyle name="Percent 2 2 2 2" xfId="603" xr:uid="{ED5F1D05-A330-424F-A350-4BECAFBEC17B}"/>
    <cellStyle name="Percent 2 2 2 2 2" xfId="604" xr:uid="{50B819B7-D329-4195-88A6-EE167E854142}"/>
    <cellStyle name="Percent 2 2 2 3" xfId="605" xr:uid="{E4C2468E-95E1-4C62-ADB1-B499E536E063}"/>
    <cellStyle name="Percent 2 2 3" xfId="606" xr:uid="{CD9EBE2D-5B40-4047-8201-9693E763E5CB}"/>
    <cellStyle name="Percent 2 2 3 2" xfId="607" xr:uid="{6F881859-2FF9-47C7-86E8-2255455A04B4}"/>
    <cellStyle name="Percent 2 2 3 2 2" xfId="608" xr:uid="{F46F1A34-205C-4B98-A2DE-CFC19EC9540B}"/>
    <cellStyle name="Percent 2 2 3 3" xfId="609" xr:uid="{37F7C8E4-9546-4A13-861D-CDB9705B450F}"/>
    <cellStyle name="Percent 2 2 4" xfId="610" xr:uid="{5AFFCA0E-D3E1-4452-9B22-B39672723BA0}"/>
    <cellStyle name="Percent 2 2 4 2" xfId="611" xr:uid="{FA5DDBE9-6553-48E7-AE0E-68501C285528}"/>
    <cellStyle name="Percent 2 2 4 2 2" xfId="612" xr:uid="{891B861A-7580-4B4E-A221-3E5EA06FFEA6}"/>
    <cellStyle name="Percent 2 2 4 3" xfId="613" xr:uid="{C62A9F36-3535-41C5-8880-A52F9276089F}"/>
    <cellStyle name="Percent 2 2 5" xfId="614" xr:uid="{654EE34A-0971-41E2-899C-B9A4EFBC896B}"/>
    <cellStyle name="Percent 2 2 5 2" xfId="615" xr:uid="{8C8D1381-66CA-4629-87A6-1FCDAC5F0CCC}"/>
    <cellStyle name="Percent 2 2 6" xfId="616" xr:uid="{4269F060-2609-4B08-AB68-E962674C74D0}"/>
    <cellStyle name="Percent 2 2 7" xfId="617" xr:uid="{6E5166D5-2734-40C4-845E-99FD7F49A61E}"/>
    <cellStyle name="Percent 2 3" xfId="618" xr:uid="{F5878B10-70D4-429A-ACD4-66BE05C22078}"/>
    <cellStyle name="Percent 2 3 2" xfId="619" xr:uid="{DB75D603-0F8B-40C7-B520-F673B82DDBBA}"/>
    <cellStyle name="Percent 2 3 3" xfId="620" xr:uid="{8E105464-5A52-4940-A01D-F903D7D0DF91}"/>
    <cellStyle name="Percent 2 3 3 2" xfId="621" xr:uid="{4CDD456B-4465-4A70-84AC-D9BD059C234F}"/>
    <cellStyle name="Percent 2 3 3 2 2" xfId="622" xr:uid="{D0F15901-AB25-4E95-B0DE-00A5E337DE69}"/>
    <cellStyle name="Percent 2 3 3 3" xfId="623" xr:uid="{2078C7FC-3629-4826-90DF-7CF128C81262}"/>
    <cellStyle name="Percent 2 3 4" xfId="624" xr:uid="{7500F8C6-E5CE-4E11-9154-C17F2C712C9A}"/>
    <cellStyle name="Percent 2 3 4 2" xfId="625" xr:uid="{710C1910-98E5-44ED-BB28-F44FD8612AE8}"/>
    <cellStyle name="Percent 2 3 5" xfId="626" xr:uid="{989D7BF8-2332-47BE-962E-A98D8737FD30}"/>
    <cellStyle name="Percent 2 3 6" xfId="627" xr:uid="{5AEFAE1D-D7B3-4118-A0E4-7E5B107F25B3}"/>
    <cellStyle name="Percent 2 4" xfId="628" xr:uid="{A62C713B-E0F5-4157-8D14-CF25AE6D79C4}"/>
    <cellStyle name="Percent 2 4 2" xfId="629" xr:uid="{DCE98CB9-D09B-4A75-9AD2-27F88D6B5D49}"/>
    <cellStyle name="Percent 2 4 2 2" xfId="630" xr:uid="{ECFC7391-EDD7-4FB9-978C-9AFDEF461E57}"/>
    <cellStyle name="Percent 2 4 3" xfId="631" xr:uid="{DAF2FE52-E224-47C8-9A68-40362AAB91E5}"/>
    <cellStyle name="Percent 3" xfId="632" xr:uid="{3DD4B5A4-C7EA-4CD7-95A8-A979C29C1A38}"/>
    <cellStyle name="Percent 3 2" xfId="633" xr:uid="{25912C55-6D47-4597-B9E7-5E5A1E1B88F9}"/>
    <cellStyle name="Percent 4" xfId="634" xr:uid="{29192EAA-B246-445F-A39E-3809D0947975}"/>
    <cellStyle name="Percent 5" xfId="635" xr:uid="{C67AAB71-C864-462F-BA8F-CA668B06C53A}"/>
    <cellStyle name="Title 2" xfId="636" xr:uid="{9094034D-18E5-4045-9AEB-C259627E05DA}"/>
    <cellStyle name="Title 3" xfId="637" xr:uid="{30DEBB9B-502F-48A6-932E-F8FE0B918EB1}"/>
    <cellStyle name="Total" xfId="638" builtinId="25" customBuiltin="1"/>
    <cellStyle name="Total 2" xfId="639" xr:uid="{71416C97-1F21-4AF3-9005-1E429856F8CC}"/>
    <cellStyle name="Total 2 2" xfId="640" xr:uid="{8B6897E8-3062-4AD6-A596-E616EBCD1AC7}"/>
    <cellStyle name="Total 2 3" xfId="641" xr:uid="{AA33F4CC-B0FF-4AAA-8387-24E605ADCF9B}"/>
    <cellStyle name="Total 3" xfId="642" xr:uid="{675FD0C3-314A-44D2-AA80-B6970E398A30}"/>
    <cellStyle name="Total 3 2" xfId="643" xr:uid="{CA4B0494-57FC-4535-86BD-71FA656BE669}"/>
    <cellStyle name="Warning Text" xfId="644" builtinId="11" customBuiltin="1"/>
    <cellStyle name="Warning Text 2" xfId="645" xr:uid="{3C816402-69E5-441A-80F0-2D13DF9E35E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821635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FED01-B53B-4279-9DDE-F6019773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522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94D-C5F9-48C9-9FE9-92C01EF9F8E6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115" zoomScaleNormal="115" workbookViewId="0">
      <selection activeCell="A34" sqref="A3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98" t="s">
        <v>1376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97" t="s">
        <v>1375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99" t="s">
        <v>28</v>
      </c>
      <c r="B36" s="400"/>
      <c r="C36" s="401"/>
      <c r="D36" s="400"/>
      <c r="E36" s="400"/>
      <c r="F36" s="400"/>
      <c r="G36" s="400"/>
    </row>
    <row r="37" spans="1:83" x14ac:dyDescent="0.35">
      <c r="A37" s="402" t="s">
        <v>29</v>
      </c>
      <c r="B37" s="403"/>
      <c r="C37" s="401"/>
      <c r="D37" s="400"/>
      <c r="E37" s="400"/>
      <c r="F37" s="400"/>
      <c r="G37" s="400"/>
    </row>
    <row r="38" spans="1:83" x14ac:dyDescent="0.35">
      <c r="A38" s="404" t="s">
        <v>30</v>
      </c>
      <c r="B38" s="403"/>
      <c r="C38" s="401"/>
      <c r="D38" s="400"/>
      <c r="E38" s="400"/>
      <c r="F38" s="400"/>
      <c r="G38" s="400"/>
    </row>
    <row r="39" spans="1:83" x14ac:dyDescent="0.35">
      <c r="A39" s="405" t="s">
        <v>31</v>
      </c>
      <c r="B39" s="400"/>
      <c r="C39" s="401"/>
      <c r="D39" s="400"/>
      <c r="E39" s="400"/>
      <c r="F39" s="400"/>
      <c r="G39" s="400"/>
    </row>
    <row r="40" spans="1:83" x14ac:dyDescent="0.35">
      <c r="A40" s="404" t="s">
        <v>32</v>
      </c>
      <c r="B40" s="400"/>
      <c r="C40" s="401"/>
      <c r="D40" s="400"/>
      <c r="E40" s="400"/>
      <c r="F40" s="400"/>
      <c r="G40" s="400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42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3"/>
      <c r="BK47" s="343"/>
      <c r="BL47" s="343"/>
      <c r="BM47" s="343"/>
      <c r="BN47" s="343"/>
      <c r="BO47" s="343"/>
      <c r="BP47" s="343"/>
      <c r="BQ47" s="343"/>
      <c r="BR47" s="343"/>
      <c r="BS47" s="343"/>
      <c r="BT47" s="343"/>
      <c r="BU47" s="343"/>
      <c r="BV47" s="343"/>
      <c r="BW47" s="343"/>
      <c r="BX47" s="343"/>
      <c r="BY47" s="343"/>
      <c r="BZ47" s="343"/>
      <c r="CA47" s="343"/>
      <c r="CB47" s="343"/>
      <c r="CC47" s="343"/>
      <c r="CD47" s="16"/>
      <c r="CE47" s="28">
        <f>SUM(C47:CC47)</f>
        <v>0</v>
      </c>
    </row>
    <row r="48" spans="1:83" x14ac:dyDescent="0.35">
      <c r="A48" s="28" t="s">
        <v>232</v>
      </c>
      <c r="B48" s="342">
        <v>11777727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349351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85735</v>
      </c>
      <c r="K48" s="28">
        <f t="shared" si="0"/>
        <v>0</v>
      </c>
      <c r="L48" s="28">
        <f t="shared" si="0"/>
        <v>110975</v>
      </c>
      <c r="M48" s="28">
        <f t="shared" si="0"/>
        <v>0</v>
      </c>
      <c r="N48" s="28">
        <f t="shared" si="0"/>
        <v>0</v>
      </c>
      <c r="O48" s="28">
        <f t="shared" si="0"/>
        <v>516972</v>
      </c>
      <c r="P48" s="28">
        <f t="shared" si="0"/>
        <v>844101</v>
      </c>
      <c r="Q48" s="28">
        <f t="shared" si="0"/>
        <v>0</v>
      </c>
      <c r="R48" s="28">
        <f t="shared" si="0"/>
        <v>0</v>
      </c>
      <c r="S48" s="28">
        <f t="shared" si="0"/>
        <v>87531</v>
      </c>
      <c r="T48" s="28">
        <f t="shared" si="0"/>
        <v>0</v>
      </c>
      <c r="U48" s="28">
        <f t="shared" si="0"/>
        <v>513482</v>
      </c>
      <c r="V48" s="28">
        <f t="shared" si="0"/>
        <v>0</v>
      </c>
      <c r="W48" s="28">
        <f t="shared" si="0"/>
        <v>40223</v>
      </c>
      <c r="X48" s="28">
        <f t="shared" si="0"/>
        <v>261649</v>
      </c>
      <c r="Y48" s="28">
        <f t="shared" si="0"/>
        <v>169513</v>
      </c>
      <c r="Z48" s="28">
        <f t="shared" si="0"/>
        <v>0</v>
      </c>
      <c r="AA48" s="28">
        <f t="shared" si="0"/>
        <v>0</v>
      </c>
      <c r="AB48" s="28">
        <f t="shared" si="0"/>
        <v>125473</v>
      </c>
      <c r="AC48" s="28">
        <f t="shared" si="0"/>
        <v>184028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1244455</v>
      </c>
      <c r="AH48" s="28">
        <f t="shared" si="0"/>
        <v>301939</v>
      </c>
      <c r="AI48" s="28">
        <f t="shared" ref="AI48:BN48" si="1">IF($B$48,(ROUND((($B$48/$CE$61)*AI61),0)))</f>
        <v>107712</v>
      </c>
      <c r="AJ48" s="28">
        <f t="shared" si="1"/>
        <v>3832702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69510</v>
      </c>
      <c r="AP48" s="28">
        <f t="shared" si="1"/>
        <v>217137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139026</v>
      </c>
      <c r="AZ48" s="28">
        <f t="shared" si="1"/>
        <v>0</v>
      </c>
      <c r="BA48" s="28">
        <f t="shared" si="1"/>
        <v>0</v>
      </c>
      <c r="BB48" s="28">
        <f t="shared" si="1"/>
        <v>126059</v>
      </c>
      <c r="BC48" s="28">
        <f t="shared" si="1"/>
        <v>0</v>
      </c>
      <c r="BD48" s="28">
        <f t="shared" si="1"/>
        <v>0</v>
      </c>
      <c r="BE48" s="28">
        <f t="shared" si="1"/>
        <v>86308</v>
      </c>
      <c r="BF48" s="28">
        <f t="shared" si="1"/>
        <v>159383</v>
      </c>
      <c r="BG48" s="28">
        <f t="shared" si="1"/>
        <v>0</v>
      </c>
      <c r="BH48" s="28">
        <f t="shared" si="1"/>
        <v>179694</v>
      </c>
      <c r="BI48" s="28">
        <f t="shared" si="1"/>
        <v>0</v>
      </c>
      <c r="BJ48" s="28">
        <f t="shared" si="1"/>
        <v>196435</v>
      </c>
      <c r="BK48" s="28">
        <f t="shared" si="1"/>
        <v>371171</v>
      </c>
      <c r="BL48" s="28">
        <f t="shared" si="1"/>
        <v>0</v>
      </c>
      <c r="BM48" s="28">
        <f t="shared" si="1"/>
        <v>0</v>
      </c>
      <c r="BN48" s="28">
        <f t="shared" si="1"/>
        <v>578553</v>
      </c>
      <c r="BO48" s="28">
        <f t="shared" ref="BO48:CD48" si="2">IF($B$48,(ROUND((($B$48/$CE$61)*BO61),0)))</f>
        <v>18920</v>
      </c>
      <c r="BP48" s="28">
        <f t="shared" si="2"/>
        <v>108281</v>
      </c>
      <c r="BQ48" s="28">
        <f t="shared" si="2"/>
        <v>0</v>
      </c>
      <c r="BR48" s="28">
        <f t="shared" si="2"/>
        <v>116761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159418</v>
      </c>
      <c r="BW48" s="28">
        <f t="shared" si="2"/>
        <v>86265</v>
      </c>
      <c r="BX48" s="28">
        <f t="shared" si="2"/>
        <v>0</v>
      </c>
      <c r="BY48" s="28">
        <f t="shared" si="2"/>
        <v>388964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11777726</v>
      </c>
    </row>
    <row r="49" spans="1:83" x14ac:dyDescent="0.35">
      <c r="A49" s="16" t="s">
        <v>233</v>
      </c>
      <c r="B49" s="28">
        <f>B47+B48</f>
        <v>11777727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343"/>
      <c r="BF51" s="343"/>
      <c r="BG51" s="343"/>
      <c r="BH51" s="343"/>
      <c r="BI51" s="343"/>
      <c r="BJ51" s="343"/>
      <c r="BK51" s="343"/>
      <c r="BL51" s="343"/>
      <c r="BM51" s="343"/>
      <c r="BN51" s="343"/>
      <c r="BO51" s="343"/>
      <c r="BP51" s="343"/>
      <c r="BQ51" s="343"/>
      <c r="BR51" s="343"/>
      <c r="BS51" s="343"/>
      <c r="BT51" s="343"/>
      <c r="BU51" s="343"/>
      <c r="BV51" s="343"/>
      <c r="BW51" s="343"/>
      <c r="BX51" s="343"/>
      <c r="BY51" s="343"/>
      <c r="BZ51" s="343"/>
      <c r="CA51" s="343"/>
      <c r="CB51" s="343"/>
      <c r="CC51" s="343"/>
      <c r="CD51" s="16"/>
      <c r="CE51" s="28">
        <f>SUM(C51:CD51)</f>
        <v>0</v>
      </c>
    </row>
    <row r="52" spans="1:83" x14ac:dyDescent="0.35">
      <c r="A52" s="35" t="s">
        <v>235</v>
      </c>
      <c r="B52" s="344">
        <v>3970249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206284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50616</v>
      </c>
      <c r="K52" s="28">
        <f t="shared" si="3"/>
        <v>0</v>
      </c>
      <c r="L52" s="28">
        <f t="shared" si="3"/>
        <v>65514</v>
      </c>
      <c r="M52" s="28">
        <f t="shared" si="3"/>
        <v>0</v>
      </c>
      <c r="N52" s="28">
        <f t="shared" si="3"/>
        <v>0</v>
      </c>
      <c r="O52" s="28">
        <f t="shared" si="3"/>
        <v>106809</v>
      </c>
      <c r="P52" s="28">
        <f t="shared" si="3"/>
        <v>284214</v>
      </c>
      <c r="Q52" s="28">
        <f t="shared" si="3"/>
        <v>0</v>
      </c>
      <c r="R52" s="28">
        <f t="shared" si="3"/>
        <v>6150</v>
      </c>
      <c r="S52" s="28">
        <f t="shared" si="3"/>
        <v>55009</v>
      </c>
      <c r="T52" s="28">
        <f t="shared" si="3"/>
        <v>0</v>
      </c>
      <c r="U52" s="28">
        <f t="shared" si="3"/>
        <v>61771</v>
      </c>
      <c r="V52" s="28">
        <f t="shared" si="3"/>
        <v>0</v>
      </c>
      <c r="W52" s="28">
        <f t="shared" si="3"/>
        <v>18184</v>
      </c>
      <c r="X52" s="28">
        <f t="shared" si="3"/>
        <v>118346</v>
      </c>
      <c r="Y52" s="28">
        <f t="shared" si="3"/>
        <v>76669</v>
      </c>
      <c r="Z52" s="28">
        <f t="shared" si="3"/>
        <v>0</v>
      </c>
      <c r="AA52" s="28">
        <f t="shared" si="3"/>
        <v>0</v>
      </c>
      <c r="AB52" s="28">
        <f t="shared" si="3"/>
        <v>15166</v>
      </c>
      <c r="AC52" s="28">
        <f t="shared" si="3"/>
        <v>29376</v>
      </c>
      <c r="AD52" s="28">
        <f t="shared" si="3"/>
        <v>0</v>
      </c>
      <c r="AE52" s="28">
        <f t="shared" si="3"/>
        <v>109827</v>
      </c>
      <c r="AF52" s="28">
        <f t="shared" si="3"/>
        <v>0</v>
      </c>
      <c r="AG52" s="28">
        <f t="shared" si="3"/>
        <v>126827</v>
      </c>
      <c r="AH52" s="28">
        <f t="shared" si="3"/>
        <v>24372</v>
      </c>
      <c r="AI52" s="28">
        <f t="shared" ref="AI52:BN52" si="4">IF($B$52,ROUND(($B$52/($CE$90+$CF$90)*AI90),0))</f>
        <v>24487</v>
      </c>
      <c r="AJ52" s="28">
        <f t="shared" si="4"/>
        <v>1272966</v>
      </c>
      <c r="AK52" s="28">
        <f t="shared" si="4"/>
        <v>22653</v>
      </c>
      <c r="AL52" s="28">
        <f t="shared" si="4"/>
        <v>13179</v>
      </c>
      <c r="AM52" s="28">
        <f t="shared" si="4"/>
        <v>0</v>
      </c>
      <c r="AN52" s="28">
        <f t="shared" si="4"/>
        <v>0</v>
      </c>
      <c r="AO52" s="28">
        <f t="shared" si="4"/>
        <v>41066</v>
      </c>
      <c r="AP52" s="28">
        <f t="shared" si="4"/>
        <v>5692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82514</v>
      </c>
      <c r="AZ52" s="28">
        <f t="shared" si="4"/>
        <v>0</v>
      </c>
      <c r="BA52" s="28">
        <f t="shared" si="4"/>
        <v>33922</v>
      </c>
      <c r="BB52" s="28">
        <f t="shared" si="4"/>
        <v>10849</v>
      </c>
      <c r="BC52" s="28">
        <f t="shared" si="4"/>
        <v>0</v>
      </c>
      <c r="BD52" s="28">
        <f t="shared" si="4"/>
        <v>0</v>
      </c>
      <c r="BE52" s="28">
        <f t="shared" si="4"/>
        <v>244447</v>
      </c>
      <c r="BF52" s="28">
        <f t="shared" si="4"/>
        <v>32089</v>
      </c>
      <c r="BG52" s="28">
        <f t="shared" si="4"/>
        <v>0</v>
      </c>
      <c r="BH52" s="28">
        <f t="shared" si="4"/>
        <v>26435</v>
      </c>
      <c r="BI52" s="28">
        <f t="shared" si="4"/>
        <v>0</v>
      </c>
      <c r="BJ52" s="28">
        <f t="shared" si="4"/>
        <v>24296</v>
      </c>
      <c r="BK52" s="28">
        <f t="shared" si="4"/>
        <v>19635</v>
      </c>
      <c r="BL52" s="28">
        <f t="shared" si="4"/>
        <v>0</v>
      </c>
      <c r="BM52" s="28">
        <f t="shared" si="4"/>
        <v>0</v>
      </c>
      <c r="BN52" s="28">
        <f t="shared" si="4"/>
        <v>661944</v>
      </c>
      <c r="BO52" s="28">
        <f t="shared" ref="BO52:CD52" si="5">IF($B$52,ROUND(($B$52/($CE$90+$CF$90)*BO90),0))</f>
        <v>0</v>
      </c>
      <c r="BP52" s="28">
        <f t="shared" si="5"/>
        <v>23302</v>
      </c>
      <c r="BQ52" s="28">
        <f t="shared" si="5"/>
        <v>0</v>
      </c>
      <c r="BR52" s="28">
        <f t="shared" si="5"/>
        <v>9818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38124</v>
      </c>
      <c r="BW52" s="28">
        <f t="shared" si="5"/>
        <v>6265</v>
      </c>
      <c r="BX52" s="28">
        <f t="shared" si="5"/>
        <v>0</v>
      </c>
      <c r="BY52" s="28">
        <f t="shared" si="5"/>
        <v>21431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3970248</v>
      </c>
    </row>
    <row r="53" spans="1:83" x14ac:dyDescent="0.35">
      <c r="A53" s="16" t="s">
        <v>233</v>
      </c>
      <c r="B53" s="28">
        <f>B51+B52</f>
        <v>3970249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43"/>
      <c r="D59" s="343"/>
      <c r="E59" s="343">
        <v>3488</v>
      </c>
      <c r="F59" s="343"/>
      <c r="G59" s="343"/>
      <c r="H59" s="343"/>
      <c r="I59" s="343"/>
      <c r="J59" s="343">
        <v>856</v>
      </c>
      <c r="K59" s="343"/>
      <c r="L59" s="343">
        <v>1108</v>
      </c>
      <c r="M59" s="343"/>
      <c r="N59" s="343"/>
      <c r="O59" s="343">
        <v>856</v>
      </c>
      <c r="P59" s="345">
        <v>249163</v>
      </c>
      <c r="Q59" s="345"/>
      <c r="R59" s="345"/>
      <c r="S59" s="244">
        <v>0</v>
      </c>
      <c r="T59" s="244">
        <v>0</v>
      </c>
      <c r="U59" s="346">
        <v>202930</v>
      </c>
      <c r="V59" s="345"/>
      <c r="W59" s="345">
        <v>1336</v>
      </c>
      <c r="X59" s="345">
        <v>5879</v>
      </c>
      <c r="Y59" s="345">
        <v>31789</v>
      </c>
      <c r="Z59" s="345"/>
      <c r="AA59" s="345"/>
      <c r="AB59" s="244">
        <v>0</v>
      </c>
      <c r="AC59" s="345"/>
      <c r="AD59" s="345"/>
      <c r="AE59" s="345">
        <v>15857</v>
      </c>
      <c r="AF59" s="345"/>
      <c r="AG59" s="345">
        <v>19292</v>
      </c>
      <c r="AH59" s="345">
        <v>2017</v>
      </c>
      <c r="AI59" s="345">
        <v>9479</v>
      </c>
      <c r="AJ59" s="345">
        <v>63822</v>
      </c>
      <c r="AK59" s="345">
        <v>2518</v>
      </c>
      <c r="AL59" s="345">
        <v>3842</v>
      </c>
      <c r="AM59" s="345"/>
      <c r="AN59" s="345"/>
      <c r="AO59" s="345">
        <v>18987</v>
      </c>
      <c r="AP59" s="345">
        <v>5776</v>
      </c>
      <c r="AQ59" s="345"/>
      <c r="AR59" s="345"/>
      <c r="AS59" s="345"/>
      <c r="AT59" s="345"/>
      <c r="AU59" s="345"/>
      <c r="AV59" s="244">
        <v>0</v>
      </c>
      <c r="AW59" s="244">
        <v>0</v>
      </c>
      <c r="AX59" s="244">
        <v>0</v>
      </c>
      <c r="AY59" s="345">
        <v>19666</v>
      </c>
      <c r="AZ59" s="345"/>
      <c r="BA59" s="244">
        <v>0</v>
      </c>
      <c r="BB59" s="244">
        <v>0</v>
      </c>
      <c r="BC59" s="244">
        <v>0</v>
      </c>
      <c r="BD59" s="244">
        <v>0</v>
      </c>
      <c r="BE59" s="345">
        <v>103931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47"/>
      <c r="D60" s="347"/>
      <c r="E60" s="347">
        <v>14.36</v>
      </c>
      <c r="F60" s="347"/>
      <c r="G60" s="347"/>
      <c r="H60" s="347"/>
      <c r="I60" s="347"/>
      <c r="J60" s="347">
        <v>3</v>
      </c>
      <c r="K60" s="347"/>
      <c r="L60" s="347">
        <v>4.5599999999999996</v>
      </c>
      <c r="M60" s="347"/>
      <c r="N60" s="347"/>
      <c r="O60" s="347">
        <v>18.5</v>
      </c>
      <c r="P60" s="348">
        <v>43.88</v>
      </c>
      <c r="Q60" s="348"/>
      <c r="R60" s="348"/>
      <c r="S60" s="349">
        <v>5.93</v>
      </c>
      <c r="T60" s="349"/>
      <c r="U60" s="350">
        <v>26.78</v>
      </c>
      <c r="V60" s="348"/>
      <c r="W60" s="348">
        <v>1.7</v>
      </c>
      <c r="X60" s="348">
        <v>11.05</v>
      </c>
      <c r="Y60" s="348">
        <v>7.16</v>
      </c>
      <c r="Z60" s="348"/>
      <c r="AA60" s="348"/>
      <c r="AB60" s="349">
        <v>4.67</v>
      </c>
      <c r="AC60" s="348">
        <v>9.61</v>
      </c>
      <c r="AD60" s="348"/>
      <c r="AE60" s="348"/>
      <c r="AF60" s="348"/>
      <c r="AG60" s="348">
        <v>28.46</v>
      </c>
      <c r="AH60" s="348">
        <v>18.14</v>
      </c>
      <c r="AI60" s="348">
        <v>4.0199999999999996</v>
      </c>
      <c r="AJ60" s="348">
        <v>95.43</v>
      </c>
      <c r="AK60" s="348"/>
      <c r="AL60" s="348"/>
      <c r="AM60" s="348"/>
      <c r="AN60" s="348"/>
      <c r="AO60" s="348">
        <v>3.39</v>
      </c>
      <c r="AP60" s="348">
        <v>5.66</v>
      </c>
      <c r="AQ60" s="348"/>
      <c r="AR60" s="348"/>
      <c r="AS60" s="348"/>
      <c r="AT60" s="348"/>
      <c r="AU60" s="348"/>
      <c r="AV60" s="349"/>
      <c r="AW60" s="349"/>
      <c r="AX60" s="349"/>
      <c r="AY60" s="348">
        <v>8.68</v>
      </c>
      <c r="AZ60" s="348"/>
      <c r="BA60" s="349"/>
      <c r="BB60" s="349">
        <v>5.01</v>
      </c>
      <c r="BC60" s="349"/>
      <c r="BD60" s="349"/>
      <c r="BE60" s="348">
        <v>7.22</v>
      </c>
      <c r="BF60" s="349">
        <v>11.04</v>
      </c>
      <c r="BG60" s="349"/>
      <c r="BH60" s="349">
        <v>7.78</v>
      </c>
      <c r="BI60" s="349"/>
      <c r="BJ60" s="349">
        <v>6.37</v>
      </c>
      <c r="BK60" s="349">
        <v>30.68</v>
      </c>
      <c r="BL60" s="349"/>
      <c r="BM60" s="349"/>
      <c r="BN60" s="349">
        <v>15.46</v>
      </c>
      <c r="BO60" s="349"/>
      <c r="BP60" s="349">
        <v>5.0199999999999996</v>
      </c>
      <c r="BQ60" s="349"/>
      <c r="BR60" s="349">
        <v>4.25</v>
      </c>
      <c r="BS60" s="349"/>
      <c r="BT60" s="349"/>
      <c r="BU60" s="349"/>
      <c r="BV60" s="349">
        <v>10.35</v>
      </c>
      <c r="BW60" s="349">
        <v>3.77</v>
      </c>
      <c r="BX60" s="349"/>
      <c r="BY60" s="349">
        <v>12.13</v>
      </c>
      <c r="BZ60" s="349"/>
      <c r="CA60" s="349"/>
      <c r="CB60" s="349"/>
      <c r="CC60" s="349"/>
      <c r="CD60" s="219" t="s">
        <v>248</v>
      </c>
      <c r="CE60" s="237">
        <f t="shared" ref="CE60:CE68" si="6">SUM(C60:CD60)</f>
        <v>434.06</v>
      </c>
    </row>
    <row r="61" spans="1:83" x14ac:dyDescent="0.35">
      <c r="A61" s="35" t="s">
        <v>263</v>
      </c>
      <c r="B61" s="16"/>
      <c r="C61" s="343"/>
      <c r="D61" s="343"/>
      <c r="E61" s="351">
        <v>1373761</v>
      </c>
      <c r="F61" s="343"/>
      <c r="G61" s="343"/>
      <c r="H61" s="343"/>
      <c r="I61" s="343"/>
      <c r="J61" s="352">
        <v>337139</v>
      </c>
      <c r="K61" s="343"/>
      <c r="L61" s="353">
        <v>436390</v>
      </c>
      <c r="M61" s="343"/>
      <c r="N61" s="343"/>
      <c r="O61" s="343">
        <v>2032900</v>
      </c>
      <c r="P61" s="345">
        <v>3319275</v>
      </c>
      <c r="Q61" s="345"/>
      <c r="R61" s="345"/>
      <c r="S61" s="354">
        <v>344200</v>
      </c>
      <c r="T61" s="354"/>
      <c r="U61" s="346">
        <v>2019177</v>
      </c>
      <c r="V61" s="345"/>
      <c r="W61" s="345">
        <v>158171</v>
      </c>
      <c r="X61" s="345">
        <v>1028887</v>
      </c>
      <c r="Y61" s="345">
        <v>666580</v>
      </c>
      <c r="Z61" s="345"/>
      <c r="AA61" s="345"/>
      <c r="AB61" s="355">
        <v>493402</v>
      </c>
      <c r="AC61" s="345">
        <v>723659</v>
      </c>
      <c r="AD61" s="345"/>
      <c r="AE61" s="345"/>
      <c r="AF61" s="345"/>
      <c r="AG61" s="345">
        <v>4893598</v>
      </c>
      <c r="AH61" s="345">
        <v>1187322</v>
      </c>
      <c r="AI61" s="345">
        <v>423560</v>
      </c>
      <c r="AJ61" s="345">
        <v>15071415</v>
      </c>
      <c r="AK61" s="345"/>
      <c r="AL61" s="345"/>
      <c r="AM61" s="345"/>
      <c r="AN61" s="345"/>
      <c r="AO61" s="356">
        <v>273334</v>
      </c>
      <c r="AP61" s="345">
        <v>853854</v>
      </c>
      <c r="AQ61" s="345"/>
      <c r="AR61" s="345"/>
      <c r="AS61" s="345"/>
      <c r="AT61" s="345"/>
      <c r="AU61" s="345"/>
      <c r="AV61" s="354"/>
      <c r="AW61" s="354"/>
      <c r="AX61" s="354"/>
      <c r="AY61" s="345">
        <v>546695</v>
      </c>
      <c r="AZ61" s="345"/>
      <c r="BA61" s="354"/>
      <c r="BB61" s="354">
        <v>495703</v>
      </c>
      <c r="BC61" s="354"/>
      <c r="BD61" s="354"/>
      <c r="BE61" s="345">
        <v>339391</v>
      </c>
      <c r="BF61" s="354">
        <v>626744</v>
      </c>
      <c r="BG61" s="354"/>
      <c r="BH61" s="354">
        <v>706613</v>
      </c>
      <c r="BI61" s="354"/>
      <c r="BJ61" s="354">
        <v>772445</v>
      </c>
      <c r="BK61" s="354">
        <v>1459562</v>
      </c>
      <c r="BL61" s="354"/>
      <c r="BM61" s="354"/>
      <c r="BN61" s="354">
        <v>2275058</v>
      </c>
      <c r="BO61" s="354">
        <v>74400</v>
      </c>
      <c r="BP61" s="354">
        <v>425794</v>
      </c>
      <c r="BQ61" s="354"/>
      <c r="BR61" s="354">
        <v>459142</v>
      </c>
      <c r="BS61" s="354"/>
      <c r="BT61" s="354"/>
      <c r="BU61" s="354"/>
      <c r="BV61" s="354">
        <v>626883</v>
      </c>
      <c r="BW61" s="354">
        <v>339221</v>
      </c>
      <c r="BX61" s="354"/>
      <c r="BY61" s="354">
        <v>1529531</v>
      </c>
      <c r="BZ61" s="354"/>
      <c r="CA61" s="354"/>
      <c r="CB61" s="354"/>
      <c r="CC61" s="354"/>
      <c r="CD61" s="25" t="s">
        <v>248</v>
      </c>
      <c r="CE61" s="28">
        <f t="shared" si="6"/>
        <v>46313806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349351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85735</v>
      </c>
      <c r="K62" s="28">
        <f t="shared" si="7"/>
        <v>0</v>
      </c>
      <c r="L62" s="28">
        <f t="shared" si="7"/>
        <v>110975</v>
      </c>
      <c r="M62" s="28">
        <f t="shared" si="7"/>
        <v>0</v>
      </c>
      <c r="N62" s="28">
        <f t="shared" si="7"/>
        <v>0</v>
      </c>
      <c r="O62" s="28">
        <f t="shared" si="7"/>
        <v>516972</v>
      </c>
      <c r="P62" s="28">
        <f t="shared" si="7"/>
        <v>844101</v>
      </c>
      <c r="Q62" s="28">
        <f t="shared" si="7"/>
        <v>0</v>
      </c>
      <c r="R62" s="28">
        <f t="shared" si="7"/>
        <v>0</v>
      </c>
      <c r="S62" s="28">
        <f t="shared" si="7"/>
        <v>87531</v>
      </c>
      <c r="T62" s="28">
        <f t="shared" si="7"/>
        <v>0</v>
      </c>
      <c r="U62" s="28">
        <f t="shared" si="7"/>
        <v>513482</v>
      </c>
      <c r="V62" s="28">
        <f t="shared" si="7"/>
        <v>0</v>
      </c>
      <c r="W62" s="28">
        <f t="shared" si="7"/>
        <v>40223</v>
      </c>
      <c r="X62" s="28">
        <f t="shared" si="7"/>
        <v>261649</v>
      </c>
      <c r="Y62" s="28">
        <f t="shared" si="7"/>
        <v>169513</v>
      </c>
      <c r="Z62" s="28">
        <f t="shared" si="7"/>
        <v>0</v>
      </c>
      <c r="AA62" s="28">
        <f t="shared" si="7"/>
        <v>0</v>
      </c>
      <c r="AB62" s="28">
        <f t="shared" si="7"/>
        <v>125473</v>
      </c>
      <c r="AC62" s="28">
        <f t="shared" si="7"/>
        <v>184028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1244455</v>
      </c>
      <c r="AH62" s="28">
        <f t="shared" si="7"/>
        <v>301939</v>
      </c>
      <c r="AI62" s="28">
        <f t="shared" ref="AI62:BN62" si="8">ROUND(AI47+AI48,0)</f>
        <v>107712</v>
      </c>
      <c r="AJ62" s="28">
        <f t="shared" si="8"/>
        <v>3832702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69510</v>
      </c>
      <c r="AP62" s="28">
        <f t="shared" si="8"/>
        <v>217137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139026</v>
      </c>
      <c r="AZ62" s="28">
        <f t="shared" si="8"/>
        <v>0</v>
      </c>
      <c r="BA62" s="28">
        <f t="shared" si="8"/>
        <v>0</v>
      </c>
      <c r="BB62" s="28">
        <f t="shared" si="8"/>
        <v>126059</v>
      </c>
      <c r="BC62" s="28">
        <f t="shared" si="8"/>
        <v>0</v>
      </c>
      <c r="BD62" s="28">
        <f t="shared" si="8"/>
        <v>0</v>
      </c>
      <c r="BE62" s="28">
        <f t="shared" si="8"/>
        <v>86308</v>
      </c>
      <c r="BF62" s="28">
        <f t="shared" si="8"/>
        <v>159383</v>
      </c>
      <c r="BG62" s="28">
        <f t="shared" si="8"/>
        <v>0</v>
      </c>
      <c r="BH62" s="28">
        <f t="shared" si="8"/>
        <v>179694</v>
      </c>
      <c r="BI62" s="28">
        <f t="shared" si="8"/>
        <v>0</v>
      </c>
      <c r="BJ62" s="28">
        <f t="shared" si="8"/>
        <v>196435</v>
      </c>
      <c r="BK62" s="28">
        <f t="shared" si="8"/>
        <v>371171</v>
      </c>
      <c r="BL62" s="28">
        <f t="shared" si="8"/>
        <v>0</v>
      </c>
      <c r="BM62" s="28">
        <f t="shared" si="8"/>
        <v>0</v>
      </c>
      <c r="BN62" s="28">
        <f t="shared" si="8"/>
        <v>578553</v>
      </c>
      <c r="BO62" s="28">
        <f t="shared" ref="BO62:CC62" si="9">ROUND(BO47+BO48,0)</f>
        <v>18920</v>
      </c>
      <c r="BP62" s="28">
        <f t="shared" si="9"/>
        <v>108281</v>
      </c>
      <c r="BQ62" s="28">
        <f t="shared" si="9"/>
        <v>0</v>
      </c>
      <c r="BR62" s="28">
        <f t="shared" si="9"/>
        <v>116761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159418</v>
      </c>
      <c r="BW62" s="28">
        <f t="shared" si="9"/>
        <v>86265</v>
      </c>
      <c r="BX62" s="28">
        <f t="shared" si="9"/>
        <v>0</v>
      </c>
      <c r="BY62" s="28">
        <f t="shared" si="9"/>
        <v>388964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11777726</v>
      </c>
    </row>
    <row r="63" spans="1:83" x14ac:dyDescent="0.35">
      <c r="A63" s="35" t="s">
        <v>264</v>
      </c>
      <c r="B63" s="16"/>
      <c r="C63" s="343"/>
      <c r="D63" s="343"/>
      <c r="E63" s="357">
        <v>1101026</v>
      </c>
      <c r="F63" s="343"/>
      <c r="G63" s="343"/>
      <c r="H63" s="343"/>
      <c r="I63" s="343"/>
      <c r="J63" s="358">
        <v>270206</v>
      </c>
      <c r="K63" s="343"/>
      <c r="L63" s="359">
        <v>349752</v>
      </c>
      <c r="M63" s="343"/>
      <c r="N63" s="343"/>
      <c r="O63" s="343">
        <v>1042723</v>
      </c>
      <c r="P63" s="345">
        <v>221818</v>
      </c>
      <c r="Q63" s="345"/>
      <c r="R63" s="345">
        <v>1450384</v>
      </c>
      <c r="S63" s="354"/>
      <c r="T63" s="354"/>
      <c r="U63" s="346">
        <v>9750</v>
      </c>
      <c r="V63" s="345"/>
      <c r="W63" s="345">
        <v>26261</v>
      </c>
      <c r="X63" s="345">
        <v>170826</v>
      </c>
      <c r="Y63" s="345">
        <v>1412808</v>
      </c>
      <c r="Z63" s="345"/>
      <c r="AA63" s="345"/>
      <c r="AB63" s="355"/>
      <c r="AC63" s="345">
        <v>178503</v>
      </c>
      <c r="AD63" s="345"/>
      <c r="AE63" s="345">
        <v>1563920</v>
      </c>
      <c r="AF63" s="345"/>
      <c r="AG63" s="345">
        <v>1093113</v>
      </c>
      <c r="AH63" s="345"/>
      <c r="AI63" s="345"/>
      <c r="AJ63" s="345">
        <v>914894</v>
      </c>
      <c r="AK63" s="345">
        <v>353433</v>
      </c>
      <c r="AL63" s="345">
        <v>301148</v>
      </c>
      <c r="AM63" s="345"/>
      <c r="AN63" s="345"/>
      <c r="AO63" s="360">
        <v>219069</v>
      </c>
      <c r="AP63" s="345"/>
      <c r="AQ63" s="345"/>
      <c r="AR63" s="345"/>
      <c r="AS63" s="345"/>
      <c r="AT63" s="345"/>
      <c r="AU63" s="345"/>
      <c r="AV63" s="354"/>
      <c r="AW63" s="354"/>
      <c r="AX63" s="354"/>
      <c r="AY63" s="345">
        <v>192128</v>
      </c>
      <c r="AZ63" s="345"/>
      <c r="BA63" s="354"/>
      <c r="BB63" s="354">
        <v>15462</v>
      </c>
      <c r="BC63" s="354"/>
      <c r="BD63" s="354"/>
      <c r="BE63" s="345">
        <v>5400</v>
      </c>
      <c r="BF63" s="354"/>
      <c r="BG63" s="354"/>
      <c r="BH63" s="354"/>
      <c r="BI63" s="354"/>
      <c r="BJ63" s="354">
        <v>175131</v>
      </c>
      <c r="BK63" s="354">
        <v>915748</v>
      </c>
      <c r="BL63" s="354"/>
      <c r="BM63" s="354"/>
      <c r="BN63" s="354">
        <v>120746</v>
      </c>
      <c r="BO63" s="354"/>
      <c r="BP63" s="354"/>
      <c r="BQ63" s="354"/>
      <c r="BR63" s="354">
        <v>110587</v>
      </c>
      <c r="BS63" s="354"/>
      <c r="BT63" s="354"/>
      <c r="BU63" s="354"/>
      <c r="BV63" s="354">
        <v>250014</v>
      </c>
      <c r="BW63" s="354">
        <v>52850</v>
      </c>
      <c r="BX63" s="354"/>
      <c r="BY63" s="354"/>
      <c r="BZ63" s="354"/>
      <c r="CA63" s="354"/>
      <c r="CB63" s="354"/>
      <c r="CC63" s="354"/>
      <c r="CD63" s="25" t="s">
        <v>248</v>
      </c>
      <c r="CE63" s="28">
        <f t="shared" si="6"/>
        <v>12517700</v>
      </c>
    </row>
    <row r="64" spans="1:83" x14ac:dyDescent="0.35">
      <c r="A64" s="35" t="s">
        <v>265</v>
      </c>
      <c r="B64" s="16"/>
      <c r="C64" s="343"/>
      <c r="D64" s="343"/>
      <c r="E64" s="357">
        <v>143799</v>
      </c>
      <c r="F64" s="343"/>
      <c r="G64" s="343"/>
      <c r="H64" s="343"/>
      <c r="I64" s="343"/>
      <c r="J64" s="358">
        <v>35290</v>
      </c>
      <c r="K64" s="343"/>
      <c r="L64" s="359">
        <v>45679</v>
      </c>
      <c r="M64" s="343"/>
      <c r="N64" s="343"/>
      <c r="O64" s="343">
        <v>246162</v>
      </c>
      <c r="P64" s="345">
        <v>6891121</v>
      </c>
      <c r="Q64" s="345"/>
      <c r="R64" s="345">
        <v>70740</v>
      </c>
      <c r="S64" s="354">
        <v>-141983</v>
      </c>
      <c r="T64" s="354"/>
      <c r="U64" s="346">
        <v>1574313</v>
      </c>
      <c r="V64" s="345"/>
      <c r="W64" s="345">
        <v>36205</v>
      </c>
      <c r="X64" s="345">
        <v>235511</v>
      </c>
      <c r="Y64" s="345">
        <v>152579</v>
      </c>
      <c r="Z64" s="345"/>
      <c r="AA64" s="345"/>
      <c r="AB64" s="355">
        <v>2339446</v>
      </c>
      <c r="AC64" s="345">
        <v>95774</v>
      </c>
      <c r="AD64" s="345"/>
      <c r="AE64" s="345">
        <v>24587</v>
      </c>
      <c r="AF64" s="345"/>
      <c r="AG64" s="345">
        <v>258518</v>
      </c>
      <c r="AH64" s="345">
        <v>43174</v>
      </c>
      <c r="AI64" s="345">
        <v>1053111</v>
      </c>
      <c r="AJ64" s="345">
        <v>1016815</v>
      </c>
      <c r="AK64" s="345">
        <v>1167</v>
      </c>
      <c r="AL64" s="345">
        <v>5189</v>
      </c>
      <c r="AM64" s="345"/>
      <c r="AN64" s="345"/>
      <c r="AO64" s="360">
        <v>28611</v>
      </c>
      <c r="AP64" s="345">
        <v>93109</v>
      </c>
      <c r="AQ64" s="345"/>
      <c r="AR64" s="345"/>
      <c r="AS64" s="345"/>
      <c r="AT64" s="345"/>
      <c r="AU64" s="345"/>
      <c r="AV64" s="354"/>
      <c r="AW64" s="354"/>
      <c r="AX64" s="354"/>
      <c r="AY64" s="345">
        <v>396058</v>
      </c>
      <c r="AZ64" s="345"/>
      <c r="BA64" s="354">
        <v>43101</v>
      </c>
      <c r="BB64" s="354">
        <v>11375</v>
      </c>
      <c r="BC64" s="354"/>
      <c r="BD64" s="354"/>
      <c r="BE64" s="345">
        <v>45918</v>
      </c>
      <c r="BF64" s="354">
        <v>75835</v>
      </c>
      <c r="BG64" s="354"/>
      <c r="BH64" s="354">
        <v>1774242</v>
      </c>
      <c r="BI64" s="354"/>
      <c r="BJ64" s="354">
        <v>65497</v>
      </c>
      <c r="BK64" s="354">
        <v>50885</v>
      </c>
      <c r="BL64" s="354"/>
      <c r="BM64" s="354"/>
      <c r="BN64" s="354">
        <v>385270</v>
      </c>
      <c r="BO64" s="354">
        <v>12492</v>
      </c>
      <c r="BP64" s="354">
        <v>186501</v>
      </c>
      <c r="BQ64" s="354"/>
      <c r="BR64" s="354">
        <v>183916</v>
      </c>
      <c r="BS64" s="354"/>
      <c r="BT64" s="354"/>
      <c r="BU64" s="354"/>
      <c r="BV64" s="354">
        <v>4305</v>
      </c>
      <c r="BW64" s="354">
        <v>50600</v>
      </c>
      <c r="BX64" s="354"/>
      <c r="BY64" s="354">
        <v>2630</v>
      </c>
      <c r="BZ64" s="354"/>
      <c r="CA64" s="354"/>
      <c r="CB64" s="354"/>
      <c r="CC64" s="354"/>
      <c r="CD64" s="25" t="s">
        <v>248</v>
      </c>
      <c r="CE64" s="28">
        <f t="shared" si="6"/>
        <v>17537542</v>
      </c>
    </row>
    <row r="65" spans="1:83" x14ac:dyDescent="0.35">
      <c r="A65" s="35" t="s">
        <v>266</v>
      </c>
      <c r="B65" s="16"/>
      <c r="C65" s="343"/>
      <c r="D65" s="343"/>
      <c r="E65" s="357"/>
      <c r="F65" s="343"/>
      <c r="G65" s="343"/>
      <c r="H65" s="343"/>
      <c r="I65" s="343"/>
      <c r="J65" s="358"/>
      <c r="K65" s="343"/>
      <c r="L65" s="359"/>
      <c r="M65" s="343"/>
      <c r="N65" s="343"/>
      <c r="O65" s="343"/>
      <c r="P65" s="345">
        <v>479</v>
      </c>
      <c r="Q65" s="345"/>
      <c r="R65" s="345"/>
      <c r="S65" s="354">
        <v>6671</v>
      </c>
      <c r="T65" s="354"/>
      <c r="U65" s="346"/>
      <c r="V65" s="345"/>
      <c r="W65" s="345"/>
      <c r="X65" s="345"/>
      <c r="Y65" s="345"/>
      <c r="Z65" s="345"/>
      <c r="AA65" s="345"/>
      <c r="AB65" s="355"/>
      <c r="AC65" s="345"/>
      <c r="AD65" s="345"/>
      <c r="AE65" s="345">
        <v>10859</v>
      </c>
      <c r="AF65" s="345"/>
      <c r="AG65" s="345">
        <v>7</v>
      </c>
      <c r="AH65" s="345">
        <v>58078</v>
      </c>
      <c r="AI65" s="345"/>
      <c r="AJ65" s="345">
        <v>63249</v>
      </c>
      <c r="AK65" s="345">
        <v>625</v>
      </c>
      <c r="AL65" s="345">
        <v>344</v>
      </c>
      <c r="AM65" s="345"/>
      <c r="AN65" s="345"/>
      <c r="AO65" s="360"/>
      <c r="AP65" s="345">
        <v>3362</v>
      </c>
      <c r="AQ65" s="345"/>
      <c r="AR65" s="345"/>
      <c r="AS65" s="345"/>
      <c r="AT65" s="345"/>
      <c r="AU65" s="345"/>
      <c r="AV65" s="354"/>
      <c r="AW65" s="354"/>
      <c r="AX65" s="354"/>
      <c r="AY65" s="345"/>
      <c r="AZ65" s="345"/>
      <c r="BA65" s="354">
        <v>1459</v>
      </c>
      <c r="BB65" s="354"/>
      <c r="BC65" s="354"/>
      <c r="BD65" s="354"/>
      <c r="BE65" s="345">
        <v>384038</v>
      </c>
      <c r="BF65" s="354">
        <v>1256</v>
      </c>
      <c r="BG65" s="354"/>
      <c r="BH65" s="354">
        <v>118760</v>
      </c>
      <c r="BI65" s="354"/>
      <c r="BJ65" s="354"/>
      <c r="BK65" s="354"/>
      <c r="BL65" s="354"/>
      <c r="BM65" s="354"/>
      <c r="BN65" s="354"/>
      <c r="BO65" s="354"/>
      <c r="BP65" s="354"/>
      <c r="BQ65" s="354"/>
      <c r="BR65" s="354"/>
      <c r="BS65" s="354"/>
      <c r="BT65" s="354"/>
      <c r="BU65" s="354"/>
      <c r="BV65" s="354"/>
      <c r="BW65" s="354"/>
      <c r="BX65" s="354"/>
      <c r="BY65" s="354"/>
      <c r="BZ65" s="354"/>
      <c r="CA65" s="354"/>
      <c r="CB65" s="354"/>
      <c r="CC65" s="354"/>
      <c r="CD65" s="25" t="s">
        <v>248</v>
      </c>
      <c r="CE65" s="28">
        <f t="shared" si="6"/>
        <v>649187</v>
      </c>
    </row>
    <row r="66" spans="1:83" x14ac:dyDescent="0.35">
      <c r="A66" s="35" t="s">
        <v>267</v>
      </c>
      <c r="B66" s="16"/>
      <c r="C66" s="343"/>
      <c r="D66" s="343"/>
      <c r="E66" s="357">
        <v>37379</v>
      </c>
      <c r="F66" s="343"/>
      <c r="G66" s="343"/>
      <c r="H66" s="343"/>
      <c r="I66" s="343"/>
      <c r="J66" s="358">
        <v>9173</v>
      </c>
      <c r="K66" s="343"/>
      <c r="L66" s="359">
        <v>11874</v>
      </c>
      <c r="M66" s="343"/>
      <c r="N66" s="343"/>
      <c r="O66" s="343">
        <v>17720</v>
      </c>
      <c r="P66" s="345">
        <v>495848</v>
      </c>
      <c r="Q66" s="345"/>
      <c r="R66" s="345"/>
      <c r="S66" s="354">
        <v>14241</v>
      </c>
      <c r="T66" s="354"/>
      <c r="U66" s="346">
        <v>740444</v>
      </c>
      <c r="V66" s="345"/>
      <c r="W66" s="345">
        <v>44054</v>
      </c>
      <c r="X66" s="345">
        <v>286564</v>
      </c>
      <c r="Y66" s="345">
        <v>185655</v>
      </c>
      <c r="Z66" s="345"/>
      <c r="AA66" s="345"/>
      <c r="AB66" s="355">
        <v>177291</v>
      </c>
      <c r="AC66" s="345">
        <v>14002</v>
      </c>
      <c r="AD66" s="345"/>
      <c r="AE66" s="345">
        <v>34561</v>
      </c>
      <c r="AF66" s="345"/>
      <c r="AG66" s="345">
        <v>62078</v>
      </c>
      <c r="AH66" s="345">
        <v>106752</v>
      </c>
      <c r="AI66" s="345">
        <v>375990</v>
      </c>
      <c r="AJ66" s="345">
        <v>342525</v>
      </c>
      <c r="AK66" s="345">
        <v>3281</v>
      </c>
      <c r="AL66" s="345">
        <v>1009</v>
      </c>
      <c r="AM66" s="345"/>
      <c r="AN66" s="345"/>
      <c r="AO66" s="360">
        <v>7437</v>
      </c>
      <c r="AP66" s="345">
        <v>19925</v>
      </c>
      <c r="AQ66" s="345"/>
      <c r="AR66" s="345"/>
      <c r="AS66" s="345"/>
      <c r="AT66" s="345"/>
      <c r="AU66" s="345"/>
      <c r="AV66" s="354"/>
      <c r="AW66" s="354"/>
      <c r="AX66" s="354"/>
      <c r="AY66" s="345">
        <v>278577</v>
      </c>
      <c r="AZ66" s="345"/>
      <c r="BA66" s="354">
        <v>189414</v>
      </c>
      <c r="BB66" s="354">
        <v>15955</v>
      </c>
      <c r="BC66" s="354"/>
      <c r="BD66" s="354"/>
      <c r="BE66" s="345">
        <v>176604</v>
      </c>
      <c r="BF66" s="354">
        <v>1823</v>
      </c>
      <c r="BG66" s="354"/>
      <c r="BH66" s="354">
        <v>98233</v>
      </c>
      <c r="BI66" s="354"/>
      <c r="BJ66" s="354">
        <v>5552</v>
      </c>
      <c r="BK66" s="354">
        <v>1672744</v>
      </c>
      <c r="BL66" s="354"/>
      <c r="BM66" s="354"/>
      <c r="BN66" s="354">
        <v>587344</v>
      </c>
      <c r="BO66" s="354">
        <v>27794</v>
      </c>
      <c r="BP66" s="354">
        <v>1262826</v>
      </c>
      <c r="BQ66" s="354"/>
      <c r="BR66" s="354">
        <v>52559</v>
      </c>
      <c r="BS66" s="354"/>
      <c r="BT66" s="354"/>
      <c r="BU66" s="354"/>
      <c r="BV66" s="354">
        <v>13427</v>
      </c>
      <c r="BW66" s="354">
        <v>50003</v>
      </c>
      <c r="BX66" s="354"/>
      <c r="BY66" s="354">
        <v>51933</v>
      </c>
      <c r="BZ66" s="354"/>
      <c r="CA66" s="354"/>
      <c r="CB66" s="354"/>
      <c r="CC66" s="354"/>
      <c r="CD66" s="25" t="s">
        <v>248</v>
      </c>
      <c r="CE66" s="28">
        <f t="shared" si="6"/>
        <v>7472591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206284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50616</v>
      </c>
      <c r="K67" s="28">
        <f t="shared" si="10"/>
        <v>0</v>
      </c>
      <c r="L67" s="28">
        <f t="shared" si="10"/>
        <v>65514</v>
      </c>
      <c r="M67" s="28">
        <f t="shared" si="10"/>
        <v>0</v>
      </c>
      <c r="N67" s="28">
        <f t="shared" si="10"/>
        <v>0</v>
      </c>
      <c r="O67" s="28">
        <f t="shared" si="10"/>
        <v>106809</v>
      </c>
      <c r="P67" s="28">
        <f t="shared" si="10"/>
        <v>284214</v>
      </c>
      <c r="Q67" s="28">
        <f t="shared" si="10"/>
        <v>0</v>
      </c>
      <c r="R67" s="28">
        <f t="shared" si="10"/>
        <v>6150</v>
      </c>
      <c r="S67" s="28">
        <f t="shared" si="10"/>
        <v>55009</v>
      </c>
      <c r="T67" s="28">
        <f t="shared" si="10"/>
        <v>0</v>
      </c>
      <c r="U67" s="28">
        <f t="shared" si="10"/>
        <v>61771</v>
      </c>
      <c r="V67" s="28">
        <f t="shared" si="10"/>
        <v>0</v>
      </c>
      <c r="W67" s="28">
        <f t="shared" si="10"/>
        <v>18184</v>
      </c>
      <c r="X67" s="28">
        <f t="shared" si="10"/>
        <v>118346</v>
      </c>
      <c r="Y67" s="28">
        <f t="shared" si="10"/>
        <v>76669</v>
      </c>
      <c r="Z67" s="28">
        <f t="shared" si="10"/>
        <v>0</v>
      </c>
      <c r="AA67" s="28">
        <f t="shared" si="10"/>
        <v>0</v>
      </c>
      <c r="AB67" s="28">
        <f t="shared" si="10"/>
        <v>15166</v>
      </c>
      <c r="AC67" s="28">
        <f t="shared" si="10"/>
        <v>29376</v>
      </c>
      <c r="AD67" s="28">
        <f t="shared" si="10"/>
        <v>0</v>
      </c>
      <c r="AE67" s="28">
        <f t="shared" si="10"/>
        <v>109827</v>
      </c>
      <c r="AF67" s="28">
        <f t="shared" si="10"/>
        <v>0</v>
      </c>
      <c r="AG67" s="28">
        <f t="shared" si="10"/>
        <v>126827</v>
      </c>
      <c r="AH67" s="28">
        <f t="shared" si="10"/>
        <v>24372</v>
      </c>
      <c r="AI67" s="28">
        <f t="shared" ref="AI67:BN67" si="11">ROUND(AI51+AI52,0)</f>
        <v>24487</v>
      </c>
      <c r="AJ67" s="28">
        <f t="shared" si="11"/>
        <v>1272966</v>
      </c>
      <c r="AK67" s="28">
        <f t="shared" si="11"/>
        <v>22653</v>
      </c>
      <c r="AL67" s="28">
        <f t="shared" si="11"/>
        <v>13179</v>
      </c>
      <c r="AM67" s="28">
        <f t="shared" si="11"/>
        <v>0</v>
      </c>
      <c r="AN67" s="28">
        <f t="shared" si="11"/>
        <v>0</v>
      </c>
      <c r="AO67" s="28">
        <f t="shared" si="11"/>
        <v>41066</v>
      </c>
      <c r="AP67" s="28">
        <f t="shared" si="11"/>
        <v>5692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82514</v>
      </c>
      <c r="AZ67" s="28">
        <f t="shared" si="11"/>
        <v>0</v>
      </c>
      <c r="BA67" s="28">
        <f t="shared" si="11"/>
        <v>33922</v>
      </c>
      <c r="BB67" s="28">
        <f t="shared" si="11"/>
        <v>10849</v>
      </c>
      <c r="BC67" s="28">
        <f t="shared" si="11"/>
        <v>0</v>
      </c>
      <c r="BD67" s="28">
        <f t="shared" si="11"/>
        <v>0</v>
      </c>
      <c r="BE67" s="28">
        <f t="shared" si="11"/>
        <v>244447</v>
      </c>
      <c r="BF67" s="28">
        <f t="shared" si="11"/>
        <v>32089</v>
      </c>
      <c r="BG67" s="28">
        <f t="shared" si="11"/>
        <v>0</v>
      </c>
      <c r="BH67" s="28">
        <f t="shared" si="11"/>
        <v>26435</v>
      </c>
      <c r="BI67" s="28">
        <f t="shared" si="11"/>
        <v>0</v>
      </c>
      <c r="BJ67" s="28">
        <f t="shared" si="11"/>
        <v>24296</v>
      </c>
      <c r="BK67" s="28">
        <f t="shared" si="11"/>
        <v>19635</v>
      </c>
      <c r="BL67" s="28">
        <f t="shared" si="11"/>
        <v>0</v>
      </c>
      <c r="BM67" s="28">
        <f t="shared" si="11"/>
        <v>0</v>
      </c>
      <c r="BN67" s="28">
        <f t="shared" si="11"/>
        <v>661944</v>
      </c>
      <c r="BO67" s="28">
        <f t="shared" ref="BO67:CC67" si="12">ROUND(BO51+BO52,0)</f>
        <v>0</v>
      </c>
      <c r="BP67" s="28">
        <f t="shared" si="12"/>
        <v>23302</v>
      </c>
      <c r="BQ67" s="28">
        <f t="shared" si="12"/>
        <v>0</v>
      </c>
      <c r="BR67" s="28">
        <f t="shared" si="12"/>
        <v>9818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38124</v>
      </c>
      <c r="BW67" s="28">
        <f t="shared" si="12"/>
        <v>6265</v>
      </c>
      <c r="BX67" s="28">
        <f t="shared" si="12"/>
        <v>0</v>
      </c>
      <c r="BY67" s="28">
        <f t="shared" si="12"/>
        <v>21431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3970248</v>
      </c>
    </row>
    <row r="68" spans="1:83" x14ac:dyDescent="0.35">
      <c r="A68" s="35" t="s">
        <v>268</v>
      </c>
      <c r="B68" s="28"/>
      <c r="C68" s="343"/>
      <c r="D68" s="343"/>
      <c r="E68" s="361">
        <v>39750</v>
      </c>
      <c r="F68" s="343"/>
      <c r="G68" s="343"/>
      <c r="H68" s="343"/>
      <c r="I68" s="343"/>
      <c r="J68" s="362">
        <v>9755</v>
      </c>
      <c r="K68" s="343"/>
      <c r="L68" s="363">
        <v>12627</v>
      </c>
      <c r="M68" s="343"/>
      <c r="N68" s="343"/>
      <c r="O68" s="343">
        <v>8328</v>
      </c>
      <c r="P68" s="345">
        <v>188502</v>
      </c>
      <c r="Q68" s="345"/>
      <c r="R68" s="345"/>
      <c r="S68" s="354">
        <v>14879</v>
      </c>
      <c r="T68" s="354"/>
      <c r="U68" s="346"/>
      <c r="V68" s="345"/>
      <c r="W68" s="345">
        <v>755</v>
      </c>
      <c r="X68" s="345">
        <v>4914</v>
      </c>
      <c r="Y68" s="345">
        <v>3184</v>
      </c>
      <c r="Z68" s="345"/>
      <c r="AA68" s="345"/>
      <c r="AB68" s="355">
        <v>6559</v>
      </c>
      <c r="AC68" s="345">
        <v>12720</v>
      </c>
      <c r="AD68" s="345"/>
      <c r="AE68" s="345">
        <v>8601</v>
      </c>
      <c r="AF68" s="345"/>
      <c r="AG68" s="345">
        <v>42135</v>
      </c>
      <c r="AH68" s="345">
        <v>245</v>
      </c>
      <c r="AI68" s="345">
        <v>13952</v>
      </c>
      <c r="AJ68" s="345">
        <v>168987</v>
      </c>
      <c r="AK68" s="345">
        <v>13832</v>
      </c>
      <c r="AL68" s="345">
        <v>6908</v>
      </c>
      <c r="AM68" s="345"/>
      <c r="AN68" s="345"/>
      <c r="AO68" s="364">
        <v>7910</v>
      </c>
      <c r="AP68" s="345">
        <v>56325</v>
      </c>
      <c r="AQ68" s="345"/>
      <c r="AR68" s="345"/>
      <c r="AS68" s="345"/>
      <c r="AT68" s="345"/>
      <c r="AU68" s="345"/>
      <c r="AV68" s="354"/>
      <c r="AW68" s="354"/>
      <c r="AX68" s="354"/>
      <c r="AY68" s="345"/>
      <c r="AZ68" s="345"/>
      <c r="BA68" s="354"/>
      <c r="BB68" s="354"/>
      <c r="BC68" s="354"/>
      <c r="BD68" s="354"/>
      <c r="BE68" s="345">
        <v>2600</v>
      </c>
      <c r="BF68" s="354"/>
      <c r="BG68" s="354"/>
      <c r="BH68" s="354">
        <v>114314</v>
      </c>
      <c r="BI68" s="354"/>
      <c r="BJ68" s="354"/>
      <c r="BK68" s="354">
        <v>12467</v>
      </c>
      <c r="BL68" s="354"/>
      <c r="BM68" s="354"/>
      <c r="BN68" s="354">
        <v>203</v>
      </c>
      <c r="BO68" s="354"/>
      <c r="BP68" s="354">
        <v>3963</v>
      </c>
      <c r="BQ68" s="354"/>
      <c r="BR68" s="354"/>
      <c r="BS68" s="354"/>
      <c r="BT68" s="354"/>
      <c r="BU68" s="354"/>
      <c r="BV68" s="354">
        <v>1925</v>
      </c>
      <c r="BW68" s="354"/>
      <c r="BX68" s="354"/>
      <c r="BY68" s="354"/>
      <c r="BZ68" s="354"/>
      <c r="CA68" s="354"/>
      <c r="CB68" s="354"/>
      <c r="CC68" s="354"/>
      <c r="CD68" s="25" t="s">
        <v>248</v>
      </c>
      <c r="CE68" s="28">
        <f t="shared" si="6"/>
        <v>756340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42918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10533</v>
      </c>
      <c r="K69" s="28">
        <f t="shared" si="13"/>
        <v>0</v>
      </c>
      <c r="L69" s="28">
        <f t="shared" si="13"/>
        <v>13633</v>
      </c>
      <c r="M69" s="28">
        <f t="shared" si="13"/>
        <v>0</v>
      </c>
      <c r="N69" s="28">
        <f t="shared" si="13"/>
        <v>0</v>
      </c>
      <c r="O69" s="28">
        <f t="shared" si="13"/>
        <v>28099</v>
      </c>
      <c r="P69" s="28">
        <f t="shared" si="13"/>
        <v>296660</v>
      </c>
      <c r="Q69" s="28">
        <f t="shared" si="13"/>
        <v>0</v>
      </c>
      <c r="R69" s="28">
        <f t="shared" si="13"/>
        <v>1753</v>
      </c>
      <c r="S69" s="28">
        <f t="shared" si="13"/>
        <v>170057</v>
      </c>
      <c r="T69" s="28">
        <f t="shared" si="13"/>
        <v>0</v>
      </c>
      <c r="U69" s="28">
        <f t="shared" si="13"/>
        <v>50314</v>
      </c>
      <c r="V69" s="28">
        <f t="shared" si="13"/>
        <v>0</v>
      </c>
      <c r="W69" s="28">
        <f t="shared" si="13"/>
        <v>3065</v>
      </c>
      <c r="X69" s="28">
        <f t="shared" si="13"/>
        <v>19938</v>
      </c>
      <c r="Y69" s="28">
        <f t="shared" si="13"/>
        <v>12918</v>
      </c>
      <c r="Z69" s="28">
        <f t="shared" si="13"/>
        <v>0</v>
      </c>
      <c r="AA69" s="28">
        <f t="shared" si="13"/>
        <v>0</v>
      </c>
      <c r="AB69" s="28">
        <f t="shared" si="13"/>
        <v>2926</v>
      </c>
      <c r="AC69" s="28">
        <f t="shared" si="13"/>
        <v>6460</v>
      </c>
      <c r="AD69" s="28">
        <f t="shared" si="13"/>
        <v>0</v>
      </c>
      <c r="AE69" s="28">
        <f t="shared" si="13"/>
        <v>17849</v>
      </c>
      <c r="AF69" s="28">
        <f t="shared" si="13"/>
        <v>0</v>
      </c>
      <c r="AG69" s="28">
        <f t="shared" si="13"/>
        <v>86706</v>
      </c>
      <c r="AH69" s="28">
        <f t="shared" si="13"/>
        <v>10070</v>
      </c>
      <c r="AI69" s="28">
        <f t="shared" ref="AI69:BN69" si="14">SUM(AI70:AI83)</f>
        <v>20514</v>
      </c>
      <c r="AJ69" s="28">
        <f t="shared" si="14"/>
        <v>294202</v>
      </c>
      <c r="AK69" s="28">
        <f t="shared" si="14"/>
        <v>2121</v>
      </c>
      <c r="AL69" s="28">
        <f t="shared" si="14"/>
        <v>1682</v>
      </c>
      <c r="AM69" s="28">
        <f t="shared" si="14"/>
        <v>0</v>
      </c>
      <c r="AN69" s="28">
        <f t="shared" si="14"/>
        <v>0</v>
      </c>
      <c r="AO69" s="28">
        <f t="shared" si="14"/>
        <v>8539</v>
      </c>
      <c r="AP69" s="28">
        <f t="shared" si="14"/>
        <v>29533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8765</v>
      </c>
      <c r="AZ69" s="28">
        <f t="shared" si="14"/>
        <v>0</v>
      </c>
      <c r="BA69" s="28">
        <f t="shared" si="14"/>
        <v>0</v>
      </c>
      <c r="BB69" s="28">
        <f t="shared" si="14"/>
        <v>7188</v>
      </c>
      <c r="BC69" s="28">
        <f t="shared" si="14"/>
        <v>0</v>
      </c>
      <c r="BD69" s="28">
        <f t="shared" si="14"/>
        <v>0</v>
      </c>
      <c r="BE69" s="28">
        <f t="shared" si="14"/>
        <v>18717</v>
      </c>
      <c r="BF69" s="28">
        <f t="shared" si="14"/>
        <v>5519</v>
      </c>
      <c r="BG69" s="28">
        <f t="shared" si="14"/>
        <v>0</v>
      </c>
      <c r="BH69" s="28">
        <f t="shared" si="14"/>
        <v>188839</v>
      </c>
      <c r="BI69" s="28">
        <f t="shared" si="14"/>
        <v>0</v>
      </c>
      <c r="BJ69" s="28">
        <f t="shared" si="14"/>
        <v>40432</v>
      </c>
      <c r="BK69" s="28">
        <f t="shared" si="14"/>
        <v>218033</v>
      </c>
      <c r="BL69" s="28">
        <f t="shared" si="14"/>
        <v>0</v>
      </c>
      <c r="BM69" s="28">
        <f t="shared" si="14"/>
        <v>0</v>
      </c>
      <c r="BN69" s="28">
        <f t="shared" si="14"/>
        <v>543668</v>
      </c>
      <c r="BO69" s="28">
        <f t="shared" ref="BO69:CE69" si="15">SUM(BO70:BO83)</f>
        <v>0</v>
      </c>
      <c r="BP69" s="28">
        <f t="shared" si="15"/>
        <v>577783</v>
      </c>
      <c r="BQ69" s="28">
        <f t="shared" si="15"/>
        <v>0</v>
      </c>
      <c r="BR69" s="28">
        <f t="shared" si="15"/>
        <v>154587</v>
      </c>
      <c r="BS69" s="28">
        <f t="shared" si="15"/>
        <v>0</v>
      </c>
      <c r="BT69" s="28">
        <f t="shared" si="15"/>
        <v>0</v>
      </c>
      <c r="BU69" s="28">
        <f t="shared" si="15"/>
        <v>7348</v>
      </c>
      <c r="BV69" s="28">
        <f t="shared" si="15"/>
        <v>0</v>
      </c>
      <c r="BW69" s="28">
        <f t="shared" si="15"/>
        <v>20538</v>
      </c>
      <c r="BX69" s="28">
        <f t="shared" si="15"/>
        <v>0</v>
      </c>
      <c r="BY69" s="28">
        <f t="shared" si="15"/>
        <v>1189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 t="shared" si="15"/>
        <v>2923096</v>
      </c>
    </row>
    <row r="70" spans="1:83" x14ac:dyDescent="0.35">
      <c r="A70" s="29" t="s">
        <v>270</v>
      </c>
      <c r="B70" s="30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5"/>
      <c r="BJ70" s="365"/>
      <c r="BK70" s="365"/>
      <c r="BL70" s="365"/>
      <c r="BM70" s="365"/>
      <c r="BN70" s="365"/>
      <c r="BO70" s="365"/>
      <c r="BP70" s="365"/>
      <c r="BQ70" s="365"/>
      <c r="BR70" s="365"/>
      <c r="BS70" s="365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28">
        <f t="shared" si="16"/>
        <v>0</v>
      </c>
    </row>
    <row r="72" spans="1:83" x14ac:dyDescent="0.35">
      <c r="A72" s="29" t="s">
        <v>272</v>
      </c>
      <c r="B72" s="30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28">
        <f t="shared" si="16"/>
        <v>0</v>
      </c>
    </row>
    <row r="73" spans="1:83" x14ac:dyDescent="0.35">
      <c r="A73" s="29" t="s">
        <v>273</v>
      </c>
      <c r="B73" s="30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5"/>
      <c r="BF73" s="365"/>
      <c r="BG73" s="365"/>
      <c r="BH73" s="365"/>
      <c r="BI73" s="365"/>
      <c r="BJ73" s="365"/>
      <c r="BK73" s="365"/>
      <c r="BL73" s="365"/>
      <c r="BM73" s="365"/>
      <c r="BN73" s="365"/>
      <c r="BO73" s="365"/>
      <c r="BP73" s="365"/>
      <c r="BQ73" s="365"/>
      <c r="BR73" s="365"/>
      <c r="BS73" s="365"/>
      <c r="BT73" s="365"/>
      <c r="BU73" s="365"/>
      <c r="BV73" s="365"/>
      <c r="BW73" s="365"/>
      <c r="BX73" s="365"/>
      <c r="BY73" s="365"/>
      <c r="BZ73" s="365"/>
      <c r="CA73" s="365"/>
      <c r="CB73" s="365"/>
      <c r="CC73" s="365"/>
      <c r="CD73" s="365"/>
      <c r="CE73" s="28">
        <f t="shared" si="16"/>
        <v>0</v>
      </c>
    </row>
    <row r="74" spans="1:83" x14ac:dyDescent="0.35">
      <c r="A74" s="29" t="s">
        <v>274</v>
      </c>
      <c r="B74" s="30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5"/>
      <c r="BF74" s="365"/>
      <c r="BG74" s="365"/>
      <c r="BH74" s="365"/>
      <c r="BI74" s="365"/>
      <c r="BJ74" s="365"/>
      <c r="BK74" s="365"/>
      <c r="BL74" s="365"/>
      <c r="BM74" s="365"/>
      <c r="BN74" s="365"/>
      <c r="BO74" s="365"/>
      <c r="BP74" s="365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  <c r="CE74" s="28">
        <f t="shared" si="16"/>
        <v>0</v>
      </c>
    </row>
    <row r="75" spans="1:83" x14ac:dyDescent="0.35">
      <c r="A75" s="29" t="s">
        <v>275</v>
      </c>
      <c r="B75" s="30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5"/>
      <c r="BF75" s="365"/>
      <c r="BG75" s="365"/>
      <c r="BH75" s="365"/>
      <c r="BI75" s="365"/>
      <c r="BJ75" s="365"/>
      <c r="BK75" s="365"/>
      <c r="BL75" s="365"/>
      <c r="BM75" s="365"/>
      <c r="BN75" s="365"/>
      <c r="BO75" s="365"/>
      <c r="BP75" s="365"/>
      <c r="BQ75" s="365"/>
      <c r="BR75" s="365"/>
      <c r="BS75" s="365"/>
      <c r="BT75" s="365"/>
      <c r="BU75" s="365"/>
      <c r="BV75" s="365"/>
      <c r="BW75" s="365"/>
      <c r="BX75" s="365"/>
      <c r="BY75" s="365"/>
      <c r="BZ75" s="365"/>
      <c r="CA75" s="365"/>
      <c r="CB75" s="365"/>
      <c r="CC75" s="365"/>
      <c r="CD75" s="365"/>
      <c r="CE75" s="28">
        <f t="shared" si="16"/>
        <v>0</v>
      </c>
    </row>
    <row r="76" spans="1:83" x14ac:dyDescent="0.35">
      <c r="A76" s="29" t="s">
        <v>276</v>
      </c>
      <c r="B76" s="212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5"/>
      <c r="BF76" s="365"/>
      <c r="BG76" s="365"/>
      <c r="BH76" s="365"/>
      <c r="BI76" s="365"/>
      <c r="BJ76" s="365"/>
      <c r="BK76" s="365"/>
      <c r="BL76" s="365"/>
      <c r="BM76" s="365"/>
      <c r="BN76" s="365"/>
      <c r="BO76" s="365"/>
      <c r="BP76" s="365"/>
      <c r="BQ76" s="365"/>
      <c r="BR76" s="365"/>
      <c r="BS76" s="365"/>
      <c r="BT76" s="365"/>
      <c r="BU76" s="365"/>
      <c r="BV76" s="365"/>
      <c r="BW76" s="365"/>
      <c r="BX76" s="365"/>
      <c r="BY76" s="365"/>
      <c r="BZ76" s="365"/>
      <c r="CA76" s="365"/>
      <c r="CB76" s="365"/>
      <c r="CC76" s="365"/>
      <c r="CD76" s="365"/>
      <c r="CE76" s="28">
        <f t="shared" si="16"/>
        <v>0</v>
      </c>
    </row>
    <row r="77" spans="1:83" x14ac:dyDescent="0.35">
      <c r="A77" s="29" t="s">
        <v>277</v>
      </c>
      <c r="B77" s="30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365"/>
      <c r="BK77" s="365"/>
      <c r="BL77" s="365"/>
      <c r="BM77" s="365"/>
      <c r="BN77" s="365"/>
      <c r="BO77" s="365"/>
      <c r="BP77" s="365"/>
      <c r="BQ77" s="365"/>
      <c r="BR77" s="365"/>
      <c r="BS77" s="365"/>
      <c r="BT77" s="365"/>
      <c r="BU77" s="365"/>
      <c r="BV77" s="365"/>
      <c r="BW77" s="365"/>
      <c r="BX77" s="365"/>
      <c r="BY77" s="365"/>
      <c r="BZ77" s="365"/>
      <c r="CA77" s="365"/>
      <c r="CB77" s="365"/>
      <c r="CC77" s="365"/>
      <c r="CD77" s="365"/>
      <c r="CE77" s="28">
        <f t="shared" si="16"/>
        <v>0</v>
      </c>
    </row>
    <row r="78" spans="1:83" x14ac:dyDescent="0.35">
      <c r="A78" s="29" t="s">
        <v>278</v>
      </c>
      <c r="B78" s="16"/>
      <c r="C78" s="365"/>
      <c r="D78" s="365"/>
      <c r="E78" s="365">
        <v>42918</v>
      </c>
      <c r="F78" s="365"/>
      <c r="G78" s="365"/>
      <c r="H78" s="365"/>
      <c r="I78" s="365"/>
      <c r="J78" s="365">
        <v>10533</v>
      </c>
      <c r="K78" s="365"/>
      <c r="L78" s="365">
        <v>13633</v>
      </c>
      <c r="M78" s="365"/>
      <c r="N78" s="365"/>
      <c r="O78" s="365">
        <v>28099</v>
      </c>
      <c r="P78" s="365">
        <v>296660</v>
      </c>
      <c r="Q78" s="365"/>
      <c r="R78" s="365">
        <v>1753</v>
      </c>
      <c r="S78" s="365">
        <v>170057</v>
      </c>
      <c r="T78" s="365"/>
      <c r="U78" s="365">
        <v>50314</v>
      </c>
      <c r="V78" s="365"/>
      <c r="W78" s="365">
        <v>3065</v>
      </c>
      <c r="X78" s="365">
        <v>19938</v>
      </c>
      <c r="Y78" s="365">
        <v>12918</v>
      </c>
      <c r="Z78" s="365"/>
      <c r="AA78" s="365"/>
      <c r="AB78" s="365">
        <v>2926</v>
      </c>
      <c r="AC78" s="365">
        <v>6460</v>
      </c>
      <c r="AD78" s="365"/>
      <c r="AE78" s="365">
        <v>17849</v>
      </c>
      <c r="AF78" s="365"/>
      <c r="AG78" s="365">
        <v>86706</v>
      </c>
      <c r="AH78" s="365">
        <v>10070</v>
      </c>
      <c r="AI78" s="365">
        <v>20514</v>
      </c>
      <c r="AJ78" s="365">
        <v>294202</v>
      </c>
      <c r="AK78" s="365">
        <v>2121</v>
      </c>
      <c r="AL78" s="365">
        <v>1682</v>
      </c>
      <c r="AM78" s="365"/>
      <c r="AN78" s="365"/>
      <c r="AO78" s="365">
        <v>8539</v>
      </c>
      <c r="AP78" s="365">
        <v>29533</v>
      </c>
      <c r="AQ78" s="365"/>
      <c r="AR78" s="365"/>
      <c r="AS78" s="365"/>
      <c r="AT78" s="365"/>
      <c r="AU78" s="365"/>
      <c r="AV78" s="365"/>
      <c r="AW78" s="365"/>
      <c r="AX78" s="365"/>
      <c r="AY78" s="365">
        <v>8765</v>
      </c>
      <c r="AZ78" s="365"/>
      <c r="BA78" s="365"/>
      <c r="BB78" s="365">
        <v>7188</v>
      </c>
      <c r="BC78" s="365"/>
      <c r="BD78" s="365"/>
      <c r="BE78" s="365">
        <v>18717</v>
      </c>
      <c r="BF78" s="365">
        <v>5519</v>
      </c>
      <c r="BG78" s="365"/>
      <c r="BH78" s="365">
        <v>188839</v>
      </c>
      <c r="BI78" s="365"/>
      <c r="BJ78" s="365">
        <v>40432</v>
      </c>
      <c r="BK78" s="365">
        <v>218033</v>
      </c>
      <c r="BL78" s="365"/>
      <c r="BM78" s="365"/>
      <c r="BN78" s="365">
        <v>543668</v>
      </c>
      <c r="BO78" s="365"/>
      <c r="BP78" s="365">
        <v>577783</v>
      </c>
      <c r="BQ78" s="365"/>
      <c r="BR78" s="365">
        <v>154587</v>
      </c>
      <c r="BS78" s="365"/>
      <c r="BT78" s="365"/>
      <c r="BU78" s="365">
        <v>7348</v>
      </c>
      <c r="BV78" s="365"/>
      <c r="BW78" s="365">
        <v>20538</v>
      </c>
      <c r="BX78" s="365"/>
      <c r="BY78" s="365">
        <v>1189</v>
      </c>
      <c r="BZ78" s="365"/>
      <c r="CA78" s="365"/>
      <c r="CB78" s="365"/>
      <c r="CC78" s="365"/>
      <c r="CD78" s="365"/>
      <c r="CE78" s="28">
        <f t="shared" si="16"/>
        <v>2923096</v>
      </c>
    </row>
    <row r="79" spans="1:83" x14ac:dyDescent="0.35">
      <c r="A79" s="29" t="s">
        <v>279</v>
      </c>
      <c r="B79" s="16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365"/>
      <c r="BR79" s="365"/>
      <c r="BS79" s="365"/>
      <c r="BT79" s="365"/>
      <c r="BU79" s="365"/>
      <c r="BV79" s="365"/>
      <c r="BW79" s="365"/>
      <c r="BX79" s="365"/>
      <c r="BY79" s="365"/>
      <c r="BZ79" s="365"/>
      <c r="CA79" s="365"/>
      <c r="CB79" s="365"/>
      <c r="CC79" s="365"/>
      <c r="CD79" s="365"/>
      <c r="CE79" s="28">
        <f t="shared" si="16"/>
        <v>0</v>
      </c>
    </row>
    <row r="80" spans="1:83" x14ac:dyDescent="0.35">
      <c r="A80" s="29" t="s">
        <v>280</v>
      </c>
      <c r="B80" s="16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5"/>
      <c r="BT80" s="365"/>
      <c r="BU80" s="365"/>
      <c r="BV80" s="365"/>
      <c r="BW80" s="365"/>
      <c r="BX80" s="365"/>
      <c r="BY80" s="365"/>
      <c r="BZ80" s="365"/>
      <c r="CA80" s="365"/>
      <c r="CB80" s="365"/>
      <c r="CC80" s="365"/>
      <c r="CD80" s="365"/>
      <c r="CE80" s="28">
        <f t="shared" si="16"/>
        <v>0</v>
      </c>
    </row>
    <row r="81" spans="1:84" x14ac:dyDescent="0.35">
      <c r="A81" s="29" t="s">
        <v>281</v>
      </c>
      <c r="B81" s="16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W81" s="365"/>
      <c r="BX81" s="365"/>
      <c r="BY81" s="365"/>
      <c r="BZ81" s="365"/>
      <c r="CA81" s="365"/>
      <c r="CB81" s="365"/>
      <c r="CC81" s="365"/>
      <c r="CD81" s="365"/>
      <c r="CE81" s="28">
        <f t="shared" si="16"/>
        <v>0</v>
      </c>
    </row>
    <row r="82" spans="1:84" x14ac:dyDescent="0.35">
      <c r="A82" s="29" t="s">
        <v>282</v>
      </c>
      <c r="B82" s="16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28">
        <f t="shared" si="16"/>
        <v>0</v>
      </c>
    </row>
    <row r="83" spans="1:84" x14ac:dyDescent="0.35">
      <c r="A83" s="29" t="s">
        <v>283</v>
      </c>
      <c r="B83" s="16"/>
      <c r="C83" s="343"/>
      <c r="D83" s="343"/>
      <c r="E83" s="366"/>
      <c r="F83" s="345"/>
      <c r="G83" s="343"/>
      <c r="H83" s="343"/>
      <c r="I83" s="345"/>
      <c r="J83" s="367"/>
      <c r="K83" s="345"/>
      <c r="L83" s="368"/>
      <c r="M83" s="343"/>
      <c r="N83" s="343"/>
      <c r="O83" s="343"/>
      <c r="P83" s="345"/>
      <c r="Q83" s="345"/>
      <c r="R83" s="346"/>
      <c r="S83" s="345"/>
      <c r="T83" s="343"/>
      <c r="U83" s="345"/>
      <c r="V83" s="345"/>
      <c r="W83" s="343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69"/>
      <c r="AP83" s="345"/>
      <c r="AQ83" s="343"/>
      <c r="AR83" s="343"/>
      <c r="AS83" s="343"/>
      <c r="AT83" s="343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6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5"/>
      <c r="BW83" s="345"/>
      <c r="BX83" s="345"/>
      <c r="BY83" s="345"/>
      <c r="BZ83" s="345"/>
      <c r="CA83" s="345"/>
      <c r="CB83" s="345"/>
      <c r="CC83" s="345"/>
      <c r="CD83" s="365"/>
      <c r="CE83" s="28">
        <f t="shared" si="16"/>
        <v>0</v>
      </c>
    </row>
    <row r="84" spans="1:84" x14ac:dyDescent="0.35">
      <c r="A84" s="35" t="s">
        <v>284</v>
      </c>
      <c r="B84" s="16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>
        <v>4800</v>
      </c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>
        <v>9641</v>
      </c>
      <c r="AC84" s="343"/>
      <c r="AD84" s="343"/>
      <c r="AE84" s="343"/>
      <c r="AF84" s="343"/>
      <c r="AG84" s="343"/>
      <c r="AH84" s="343"/>
      <c r="AI84" s="343"/>
      <c r="AJ84" s="343">
        <v>113509</v>
      </c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43"/>
      <c r="AW84" s="343"/>
      <c r="AX84" s="343"/>
      <c r="AY84" s="343">
        <v>174333</v>
      </c>
      <c r="AZ84" s="343"/>
      <c r="BA84" s="343"/>
      <c r="BB84" s="343"/>
      <c r="BC84" s="343"/>
      <c r="BD84" s="343"/>
      <c r="BE84" s="343"/>
      <c r="BF84" s="343"/>
      <c r="BG84" s="343"/>
      <c r="BH84" s="343"/>
      <c r="BI84" s="343"/>
      <c r="BJ84" s="343"/>
      <c r="BK84" s="343"/>
      <c r="BL84" s="343"/>
      <c r="BM84" s="343"/>
      <c r="BN84" s="343">
        <v>242331</v>
      </c>
      <c r="BO84" s="343"/>
      <c r="BP84" s="343"/>
      <c r="BQ84" s="343"/>
      <c r="BR84" s="343"/>
      <c r="BS84" s="343"/>
      <c r="BT84" s="343"/>
      <c r="BU84" s="343"/>
      <c r="BV84" s="343">
        <v>16760</v>
      </c>
      <c r="BW84" s="343">
        <v>19500</v>
      </c>
      <c r="BX84" s="343"/>
      <c r="BY84" s="343"/>
      <c r="BZ84" s="343"/>
      <c r="CA84" s="343"/>
      <c r="CB84" s="343"/>
      <c r="CC84" s="343"/>
      <c r="CD84" s="365">
        <v>18620</v>
      </c>
      <c r="CE84" s="28">
        <f t="shared" si="16"/>
        <v>599494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3294268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808447</v>
      </c>
      <c r="K85" s="28">
        <f t="shared" si="17"/>
        <v>0</v>
      </c>
      <c r="L85" s="28">
        <f t="shared" si="17"/>
        <v>1046444</v>
      </c>
      <c r="M85" s="28">
        <f t="shared" si="17"/>
        <v>0</v>
      </c>
      <c r="N85" s="28">
        <f t="shared" si="17"/>
        <v>0</v>
      </c>
      <c r="O85" s="28">
        <f t="shared" si="17"/>
        <v>3999713</v>
      </c>
      <c r="P85" s="28">
        <f t="shared" si="17"/>
        <v>12537218</v>
      </c>
      <c r="Q85" s="28">
        <f t="shared" si="17"/>
        <v>0</v>
      </c>
      <c r="R85" s="28">
        <f t="shared" si="17"/>
        <v>1529027</v>
      </c>
      <c r="S85" s="28">
        <f t="shared" si="17"/>
        <v>550605</v>
      </c>
      <c r="T85" s="28">
        <f t="shared" si="17"/>
        <v>0</v>
      </c>
      <c r="U85" s="28">
        <f t="shared" si="17"/>
        <v>4969251</v>
      </c>
      <c r="V85" s="28">
        <f t="shared" si="17"/>
        <v>0</v>
      </c>
      <c r="W85" s="28">
        <f t="shared" si="17"/>
        <v>326918</v>
      </c>
      <c r="X85" s="28">
        <f t="shared" si="17"/>
        <v>2126635</v>
      </c>
      <c r="Y85" s="28">
        <f t="shared" si="17"/>
        <v>2679906</v>
      </c>
      <c r="Z85" s="28">
        <f t="shared" si="17"/>
        <v>0</v>
      </c>
      <c r="AA85" s="28">
        <f t="shared" si="17"/>
        <v>0</v>
      </c>
      <c r="AB85" s="28">
        <f t="shared" si="17"/>
        <v>3150622</v>
      </c>
      <c r="AC85" s="28">
        <f t="shared" si="17"/>
        <v>1244522</v>
      </c>
      <c r="AD85" s="28">
        <f t="shared" si="17"/>
        <v>0</v>
      </c>
      <c r="AE85" s="28">
        <f t="shared" si="17"/>
        <v>1770204</v>
      </c>
      <c r="AF85" s="28">
        <f t="shared" si="17"/>
        <v>0</v>
      </c>
      <c r="AG85" s="28">
        <f t="shared" si="17"/>
        <v>7807437</v>
      </c>
      <c r="AH85" s="28">
        <f t="shared" si="17"/>
        <v>1731952</v>
      </c>
      <c r="AI85" s="28">
        <f t="shared" ref="AI85:BN85" si="18">SUM(AI61:AI69)-AI84</f>
        <v>2019326</v>
      </c>
      <c r="AJ85" s="28">
        <f t="shared" si="18"/>
        <v>22864246</v>
      </c>
      <c r="AK85" s="28">
        <f t="shared" si="18"/>
        <v>397112</v>
      </c>
      <c r="AL85" s="28">
        <f t="shared" si="18"/>
        <v>329459</v>
      </c>
      <c r="AM85" s="28">
        <f t="shared" si="18"/>
        <v>0</v>
      </c>
      <c r="AN85" s="28">
        <f t="shared" si="18"/>
        <v>0</v>
      </c>
      <c r="AO85" s="28">
        <f t="shared" si="18"/>
        <v>655476</v>
      </c>
      <c r="AP85" s="28">
        <f t="shared" si="18"/>
        <v>1278937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1469430</v>
      </c>
      <c r="AZ85" s="28">
        <f t="shared" si="18"/>
        <v>0</v>
      </c>
      <c r="BA85" s="28">
        <f t="shared" si="18"/>
        <v>267896</v>
      </c>
      <c r="BB85" s="28">
        <f t="shared" si="18"/>
        <v>682591</v>
      </c>
      <c r="BC85" s="28">
        <f t="shared" si="18"/>
        <v>0</v>
      </c>
      <c r="BD85" s="28">
        <f t="shared" si="18"/>
        <v>0</v>
      </c>
      <c r="BE85" s="28">
        <f t="shared" si="18"/>
        <v>1303423</v>
      </c>
      <c r="BF85" s="28">
        <f t="shared" si="18"/>
        <v>902649</v>
      </c>
      <c r="BG85" s="28">
        <f t="shared" si="18"/>
        <v>0</v>
      </c>
      <c r="BH85" s="28">
        <f t="shared" si="18"/>
        <v>3207130</v>
      </c>
      <c r="BI85" s="28">
        <f t="shared" si="18"/>
        <v>0</v>
      </c>
      <c r="BJ85" s="28">
        <f t="shared" si="18"/>
        <v>1279788</v>
      </c>
      <c r="BK85" s="28">
        <f t="shared" si="18"/>
        <v>4720245</v>
      </c>
      <c r="BL85" s="28">
        <f t="shared" si="18"/>
        <v>0</v>
      </c>
      <c r="BM85" s="28">
        <f t="shared" si="18"/>
        <v>0</v>
      </c>
      <c r="BN85" s="28">
        <f t="shared" si="18"/>
        <v>4910455</v>
      </c>
      <c r="BO85" s="28">
        <f t="shared" ref="BO85:CD85" si="19">SUM(BO61:BO69)-BO84</f>
        <v>133606</v>
      </c>
      <c r="BP85" s="28">
        <f t="shared" si="19"/>
        <v>2588450</v>
      </c>
      <c r="BQ85" s="28">
        <f t="shared" si="19"/>
        <v>0</v>
      </c>
      <c r="BR85" s="28">
        <f t="shared" si="19"/>
        <v>1087370</v>
      </c>
      <c r="BS85" s="28">
        <f t="shared" si="19"/>
        <v>0</v>
      </c>
      <c r="BT85" s="28">
        <f t="shared" si="19"/>
        <v>0</v>
      </c>
      <c r="BU85" s="28">
        <f t="shared" si="19"/>
        <v>7348</v>
      </c>
      <c r="BV85" s="28">
        <f t="shared" si="19"/>
        <v>1077336</v>
      </c>
      <c r="BW85" s="28">
        <f t="shared" si="19"/>
        <v>586242</v>
      </c>
      <c r="BX85" s="28">
        <f t="shared" si="19"/>
        <v>0</v>
      </c>
      <c r="BY85" s="28">
        <f t="shared" si="19"/>
        <v>1995678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-18620</v>
      </c>
      <c r="CE85" s="28">
        <f t="shared" si="16"/>
        <v>103318742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65">
        <v>984094</v>
      </c>
    </row>
    <row r="87" spans="1:84" x14ac:dyDescent="0.35">
      <c r="A87" s="22" t="s">
        <v>287</v>
      </c>
      <c r="B87" s="16"/>
      <c r="C87" s="343"/>
      <c r="D87" s="343"/>
      <c r="E87" s="370">
        <v>8796936</v>
      </c>
      <c r="F87" s="343"/>
      <c r="G87" s="343"/>
      <c r="H87" s="343"/>
      <c r="I87" s="343"/>
      <c r="J87" s="371">
        <v>2158881</v>
      </c>
      <c r="K87" s="343"/>
      <c r="L87" s="372">
        <v>2794439</v>
      </c>
      <c r="M87" s="343"/>
      <c r="N87" s="343"/>
      <c r="O87" s="343">
        <v>3714451</v>
      </c>
      <c r="P87" s="343">
        <v>8502792.9000000004</v>
      </c>
      <c r="Q87" s="343"/>
      <c r="R87" s="343">
        <v>4849723</v>
      </c>
      <c r="S87" s="343">
        <v>1899784.69</v>
      </c>
      <c r="T87" s="343"/>
      <c r="U87" s="343">
        <v>4494844</v>
      </c>
      <c r="V87" s="343"/>
      <c r="W87" s="343">
        <v>262508</v>
      </c>
      <c r="X87" s="343">
        <v>1707583</v>
      </c>
      <c r="Y87" s="343">
        <v>1106283</v>
      </c>
      <c r="Z87" s="343"/>
      <c r="AA87" s="343"/>
      <c r="AB87" s="343">
        <v>3153531.6</v>
      </c>
      <c r="AC87" s="343">
        <v>1433710</v>
      </c>
      <c r="AD87" s="343"/>
      <c r="AE87" s="343">
        <v>477133</v>
      </c>
      <c r="AF87" s="343"/>
      <c r="AG87" s="343">
        <v>1895301</v>
      </c>
      <c r="AH87" s="343"/>
      <c r="AI87" s="343"/>
      <c r="AJ87" s="343">
        <v>1597085.6</v>
      </c>
      <c r="AK87" s="343">
        <v>446563</v>
      </c>
      <c r="AL87" s="343">
        <v>72278</v>
      </c>
      <c r="AM87" s="343"/>
      <c r="AN87" s="343"/>
      <c r="AO87" s="373">
        <v>1750308</v>
      </c>
      <c r="AP87" s="343"/>
      <c r="AQ87" s="343"/>
      <c r="AR87" s="343"/>
      <c r="AS87" s="343"/>
      <c r="AT87" s="343"/>
      <c r="AU87" s="343"/>
      <c r="AV87" s="343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51114135.790000007</v>
      </c>
    </row>
    <row r="88" spans="1:84" x14ac:dyDescent="0.35">
      <c r="A88" s="22" t="s">
        <v>288</v>
      </c>
      <c r="B88" s="16"/>
      <c r="C88" s="343"/>
      <c r="D88" s="343"/>
      <c r="E88" s="370">
        <v>1821383</v>
      </c>
      <c r="F88" s="343"/>
      <c r="G88" s="343"/>
      <c r="H88" s="343"/>
      <c r="I88" s="343"/>
      <c r="J88" s="371">
        <v>446991</v>
      </c>
      <c r="K88" s="343"/>
      <c r="L88" s="372">
        <v>578582</v>
      </c>
      <c r="M88" s="343"/>
      <c r="N88" s="343"/>
      <c r="O88" s="343">
        <v>877617.5</v>
      </c>
      <c r="P88" s="343">
        <v>57679067.219999999</v>
      </c>
      <c r="Q88" s="343"/>
      <c r="R88" s="343">
        <v>14708005</v>
      </c>
      <c r="S88" s="343">
        <v>11220777.689999999</v>
      </c>
      <c r="T88" s="343"/>
      <c r="U88" s="343">
        <v>24936004.760000002</v>
      </c>
      <c r="V88" s="343"/>
      <c r="W88" s="343">
        <v>4608909</v>
      </c>
      <c r="X88" s="343">
        <v>29980409</v>
      </c>
      <c r="Y88" s="343">
        <v>19423261</v>
      </c>
      <c r="Z88" s="343"/>
      <c r="AA88" s="343"/>
      <c r="AB88" s="343">
        <v>7578810.8600000003</v>
      </c>
      <c r="AC88" s="343">
        <v>2509671</v>
      </c>
      <c r="AD88" s="343"/>
      <c r="AE88" s="343">
        <v>9161670</v>
      </c>
      <c r="AF88" s="343"/>
      <c r="AG88" s="343">
        <v>43898427.479999997</v>
      </c>
      <c r="AH88" s="343">
        <v>2773152</v>
      </c>
      <c r="AI88" s="343">
        <v>9023846</v>
      </c>
      <c r="AJ88" s="343">
        <v>26202240.02</v>
      </c>
      <c r="AK88" s="343">
        <v>807665</v>
      </c>
      <c r="AL88" s="343">
        <v>1476226</v>
      </c>
      <c r="AM88" s="343"/>
      <c r="AN88" s="343"/>
      <c r="AO88" s="373">
        <v>362396.5</v>
      </c>
      <c r="AP88" s="343">
        <v>2829975</v>
      </c>
      <c r="AQ88" s="343"/>
      <c r="AR88" s="343"/>
      <c r="AS88" s="343"/>
      <c r="AT88" s="343"/>
      <c r="AU88" s="343"/>
      <c r="AV88" s="343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272905087.03000003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10618319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2605872</v>
      </c>
      <c r="K89" s="28">
        <f t="shared" si="21"/>
        <v>0</v>
      </c>
      <c r="L89" s="28">
        <f t="shared" si="21"/>
        <v>3373021</v>
      </c>
      <c r="M89" s="28">
        <f t="shared" si="21"/>
        <v>0</v>
      </c>
      <c r="N89" s="28">
        <f t="shared" si="21"/>
        <v>0</v>
      </c>
      <c r="O89" s="28">
        <f t="shared" si="21"/>
        <v>4592068.5</v>
      </c>
      <c r="P89" s="28">
        <f t="shared" si="21"/>
        <v>66181860.119999997</v>
      </c>
      <c r="Q89" s="28">
        <f t="shared" si="21"/>
        <v>0</v>
      </c>
      <c r="R89" s="28">
        <f t="shared" si="21"/>
        <v>19557728</v>
      </c>
      <c r="S89" s="28">
        <f t="shared" si="21"/>
        <v>13120562.379999999</v>
      </c>
      <c r="T89" s="28">
        <f t="shared" si="21"/>
        <v>0</v>
      </c>
      <c r="U89" s="28">
        <f t="shared" si="21"/>
        <v>29430848.760000002</v>
      </c>
      <c r="V89" s="28">
        <f t="shared" si="21"/>
        <v>0</v>
      </c>
      <c r="W89" s="28">
        <f t="shared" si="21"/>
        <v>4871417</v>
      </c>
      <c r="X89" s="28">
        <f t="shared" si="21"/>
        <v>31687992</v>
      </c>
      <c r="Y89" s="28">
        <f t="shared" si="21"/>
        <v>20529544</v>
      </c>
      <c r="Z89" s="28">
        <f t="shared" si="21"/>
        <v>0</v>
      </c>
      <c r="AA89" s="28">
        <f t="shared" si="21"/>
        <v>0</v>
      </c>
      <c r="AB89" s="28">
        <f t="shared" si="21"/>
        <v>10732342.460000001</v>
      </c>
      <c r="AC89" s="28">
        <f t="shared" si="21"/>
        <v>3943381</v>
      </c>
      <c r="AD89" s="28">
        <f t="shared" si="21"/>
        <v>0</v>
      </c>
      <c r="AE89" s="28">
        <f t="shared" si="21"/>
        <v>9638803</v>
      </c>
      <c r="AF89" s="28">
        <f t="shared" si="21"/>
        <v>0</v>
      </c>
      <c r="AG89" s="28">
        <f t="shared" si="21"/>
        <v>45793728.479999997</v>
      </c>
      <c r="AH89" s="28">
        <f t="shared" si="21"/>
        <v>2773152</v>
      </c>
      <c r="AI89" s="28">
        <f t="shared" si="21"/>
        <v>9023846</v>
      </c>
      <c r="AJ89" s="28">
        <f t="shared" si="21"/>
        <v>27799325.620000001</v>
      </c>
      <c r="AK89" s="28">
        <f t="shared" si="21"/>
        <v>1254228</v>
      </c>
      <c r="AL89" s="28">
        <f t="shared" si="21"/>
        <v>1548504</v>
      </c>
      <c r="AM89" s="28">
        <f t="shared" si="21"/>
        <v>0</v>
      </c>
      <c r="AN89" s="28">
        <f t="shared" si="21"/>
        <v>0</v>
      </c>
      <c r="AO89" s="28">
        <f t="shared" si="21"/>
        <v>2112704.5</v>
      </c>
      <c r="AP89" s="28">
        <f t="shared" si="21"/>
        <v>2829975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324019222.81999999</v>
      </c>
    </row>
    <row r="90" spans="1:84" x14ac:dyDescent="0.35">
      <c r="A90" s="35" t="s">
        <v>290</v>
      </c>
      <c r="B90" s="28"/>
      <c r="C90" s="343"/>
      <c r="D90" s="343"/>
      <c r="E90" s="374">
        <v>5400</v>
      </c>
      <c r="F90" s="343"/>
      <c r="G90" s="343"/>
      <c r="H90" s="343"/>
      <c r="I90" s="343"/>
      <c r="J90" s="375">
        <v>1325</v>
      </c>
      <c r="K90" s="343"/>
      <c r="L90" s="376">
        <v>1715</v>
      </c>
      <c r="M90" s="343"/>
      <c r="N90" s="343"/>
      <c r="O90" s="343">
        <v>2796</v>
      </c>
      <c r="P90" s="343">
        <v>7440</v>
      </c>
      <c r="Q90" s="343"/>
      <c r="R90" s="343">
        <v>161</v>
      </c>
      <c r="S90" s="343">
        <v>1440</v>
      </c>
      <c r="T90" s="343"/>
      <c r="U90" s="343">
        <v>1617</v>
      </c>
      <c r="V90" s="343"/>
      <c r="W90" s="343">
        <v>476</v>
      </c>
      <c r="X90" s="343">
        <v>3098</v>
      </c>
      <c r="Y90" s="343">
        <v>2007</v>
      </c>
      <c r="Z90" s="343"/>
      <c r="AA90" s="343"/>
      <c r="AB90" s="343">
        <v>397</v>
      </c>
      <c r="AC90" s="343">
        <v>769</v>
      </c>
      <c r="AD90" s="343"/>
      <c r="AE90" s="343">
        <v>2875</v>
      </c>
      <c r="AF90" s="343"/>
      <c r="AG90" s="343">
        <v>3320</v>
      </c>
      <c r="AH90" s="343">
        <v>638</v>
      </c>
      <c r="AI90" s="343">
        <v>641</v>
      </c>
      <c r="AJ90" s="343">
        <v>33323</v>
      </c>
      <c r="AK90" s="343">
        <v>593</v>
      </c>
      <c r="AL90" s="343">
        <v>345</v>
      </c>
      <c r="AM90" s="343"/>
      <c r="AN90" s="343"/>
      <c r="AO90" s="377">
        <v>1075</v>
      </c>
      <c r="AP90" s="343">
        <v>149</v>
      </c>
      <c r="AQ90" s="343"/>
      <c r="AR90" s="343"/>
      <c r="AS90" s="343"/>
      <c r="AT90" s="343"/>
      <c r="AU90" s="343"/>
      <c r="AV90" s="343"/>
      <c r="AW90" s="343"/>
      <c r="AX90" s="343"/>
      <c r="AY90" s="343">
        <v>2160</v>
      </c>
      <c r="AZ90" s="343"/>
      <c r="BA90" s="343">
        <v>888</v>
      </c>
      <c r="BB90" s="343">
        <v>284</v>
      </c>
      <c r="BC90" s="343"/>
      <c r="BD90" s="343"/>
      <c r="BE90" s="343">
        <v>6399</v>
      </c>
      <c r="BF90" s="343">
        <v>840</v>
      </c>
      <c r="BG90" s="343"/>
      <c r="BH90" s="343">
        <v>692</v>
      </c>
      <c r="BI90" s="343"/>
      <c r="BJ90" s="343">
        <v>636</v>
      </c>
      <c r="BK90" s="343">
        <v>514</v>
      </c>
      <c r="BL90" s="343"/>
      <c r="BM90" s="343"/>
      <c r="BN90" s="343">
        <v>17328</v>
      </c>
      <c r="BO90" s="343"/>
      <c r="BP90" s="343">
        <v>610</v>
      </c>
      <c r="BQ90" s="343"/>
      <c r="BR90" s="343">
        <v>257</v>
      </c>
      <c r="BS90" s="343"/>
      <c r="BT90" s="343"/>
      <c r="BU90" s="343"/>
      <c r="BV90" s="343">
        <v>998</v>
      </c>
      <c r="BW90" s="343">
        <v>164</v>
      </c>
      <c r="BX90" s="343"/>
      <c r="BY90" s="343">
        <v>561</v>
      </c>
      <c r="BZ90" s="343"/>
      <c r="CA90" s="343"/>
      <c r="CB90" s="343"/>
      <c r="CC90" s="343"/>
      <c r="CD90" s="234" t="s">
        <v>248</v>
      </c>
      <c r="CE90" s="28">
        <f t="shared" si="20"/>
        <v>103931</v>
      </c>
      <c r="CF90" s="28">
        <f>BE59-CE90</f>
        <v>0</v>
      </c>
    </row>
    <row r="91" spans="1:84" x14ac:dyDescent="0.35">
      <c r="A91" s="22" t="s">
        <v>291</v>
      </c>
      <c r="B91" s="16"/>
      <c r="C91" s="343"/>
      <c r="D91" s="343"/>
      <c r="E91" s="374">
        <v>12967</v>
      </c>
      <c r="F91" s="343"/>
      <c r="G91" s="343"/>
      <c r="H91" s="343"/>
      <c r="I91" s="343"/>
      <c r="J91" s="375"/>
      <c r="K91" s="343"/>
      <c r="L91" s="376">
        <v>4119</v>
      </c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77">
        <v>2580</v>
      </c>
      <c r="AP91" s="343"/>
      <c r="AQ91" s="343"/>
      <c r="AR91" s="343"/>
      <c r="AS91" s="343"/>
      <c r="AT91" s="343"/>
      <c r="AU91" s="343"/>
      <c r="AV91" s="343"/>
      <c r="AW91" s="343"/>
      <c r="AX91" s="251" t="s">
        <v>248</v>
      </c>
      <c r="AY91" s="251" t="s">
        <v>248</v>
      </c>
      <c r="AZ91" s="343"/>
      <c r="BA91" s="343"/>
      <c r="BB91" s="343"/>
      <c r="BC91" s="343"/>
      <c r="BD91" s="25" t="s">
        <v>248</v>
      </c>
      <c r="BE91" s="25" t="s">
        <v>248</v>
      </c>
      <c r="BF91" s="343"/>
      <c r="BG91" s="25" t="s">
        <v>248</v>
      </c>
      <c r="BH91" s="343"/>
      <c r="BI91" s="343"/>
      <c r="BJ91" s="25" t="s">
        <v>248</v>
      </c>
      <c r="BK91" s="343"/>
      <c r="BL91" s="343"/>
      <c r="BM91" s="343"/>
      <c r="BN91" s="25" t="s">
        <v>248</v>
      </c>
      <c r="BO91" s="25" t="s">
        <v>248</v>
      </c>
      <c r="BP91" s="25" t="s">
        <v>248</v>
      </c>
      <c r="BQ91" s="25" t="s">
        <v>248</v>
      </c>
      <c r="BR91" s="343"/>
      <c r="BS91" s="343"/>
      <c r="BT91" s="343"/>
      <c r="BU91" s="343"/>
      <c r="BV91" s="343"/>
      <c r="BW91" s="343"/>
      <c r="BX91" s="343"/>
      <c r="BY91" s="343"/>
      <c r="BZ91" s="343"/>
      <c r="CA91" s="343"/>
      <c r="CB91" s="343"/>
      <c r="CC91" s="25" t="s">
        <v>248</v>
      </c>
      <c r="CD91" s="25" t="s">
        <v>248</v>
      </c>
      <c r="CE91" s="28">
        <f t="shared" si="20"/>
        <v>19666</v>
      </c>
      <c r="CF91" s="28">
        <f>AY59-CE91</f>
        <v>0</v>
      </c>
    </row>
    <row r="92" spans="1:84" x14ac:dyDescent="0.35">
      <c r="A92" s="22" t="s">
        <v>292</v>
      </c>
      <c r="B92" s="16"/>
      <c r="C92" s="343"/>
      <c r="D92" s="343"/>
      <c r="E92" s="374">
        <v>1108</v>
      </c>
      <c r="F92" s="343"/>
      <c r="G92" s="343"/>
      <c r="H92" s="343"/>
      <c r="I92" s="343"/>
      <c r="J92" s="375">
        <v>272</v>
      </c>
      <c r="K92" s="343"/>
      <c r="L92" s="376">
        <v>352</v>
      </c>
      <c r="M92" s="343"/>
      <c r="N92" s="343"/>
      <c r="O92" s="343">
        <v>573.79999999999995</v>
      </c>
      <c r="P92" s="343">
        <v>1526.84</v>
      </c>
      <c r="Q92" s="343"/>
      <c r="R92" s="343">
        <v>33.04</v>
      </c>
      <c r="S92" s="343">
        <v>295.52</v>
      </c>
      <c r="T92" s="343"/>
      <c r="U92" s="343">
        <v>331.84</v>
      </c>
      <c r="V92" s="343"/>
      <c r="W92" s="343">
        <v>98</v>
      </c>
      <c r="X92" s="343">
        <v>636</v>
      </c>
      <c r="Y92" s="343">
        <v>412</v>
      </c>
      <c r="Z92" s="343"/>
      <c r="AA92" s="343"/>
      <c r="AB92" s="343">
        <v>81.47</v>
      </c>
      <c r="AC92" s="343">
        <v>157.81</v>
      </c>
      <c r="AD92" s="343"/>
      <c r="AE92" s="343">
        <v>590.01</v>
      </c>
      <c r="AF92" s="343"/>
      <c r="AG92" s="343">
        <v>681.33</v>
      </c>
      <c r="AH92" s="343">
        <v>130.93</v>
      </c>
      <c r="AI92" s="343">
        <v>221.67</v>
      </c>
      <c r="AJ92" s="343">
        <v>6838.56</v>
      </c>
      <c r="AK92" s="343">
        <v>121.7</v>
      </c>
      <c r="AL92" s="343">
        <v>70.8</v>
      </c>
      <c r="AM92" s="343"/>
      <c r="AN92" s="343"/>
      <c r="AO92" s="377">
        <v>220.67</v>
      </c>
      <c r="AP92" s="343">
        <v>30.58</v>
      </c>
      <c r="AQ92" s="343"/>
      <c r="AR92" s="343"/>
      <c r="AS92" s="343"/>
      <c r="AT92" s="343"/>
      <c r="AU92" s="343"/>
      <c r="AV92" s="343"/>
      <c r="AW92" s="343"/>
      <c r="AX92" s="251" t="s">
        <v>248</v>
      </c>
      <c r="AY92" s="251" t="s">
        <v>248</v>
      </c>
      <c r="AZ92" s="25" t="s">
        <v>248</v>
      </c>
      <c r="BA92" s="343">
        <v>182.24</v>
      </c>
      <c r="BB92" s="343">
        <v>58.28</v>
      </c>
      <c r="BC92" s="343"/>
      <c r="BD92" s="25" t="s">
        <v>248</v>
      </c>
      <c r="BE92" s="25" t="s">
        <v>248</v>
      </c>
      <c r="BF92" s="25" t="s">
        <v>248</v>
      </c>
      <c r="BG92" s="25" t="s">
        <v>248</v>
      </c>
      <c r="BH92" s="343">
        <v>142.01</v>
      </c>
      <c r="BI92" s="343"/>
      <c r="BJ92" s="25" t="s">
        <v>248</v>
      </c>
      <c r="BK92" s="343">
        <v>105.48</v>
      </c>
      <c r="BL92" s="343"/>
      <c r="BM92" s="343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43"/>
      <c r="BT92" s="343"/>
      <c r="BU92" s="343"/>
      <c r="BV92" s="343">
        <v>204.81</v>
      </c>
      <c r="BW92" s="343">
        <v>33.659999999999997</v>
      </c>
      <c r="BX92" s="343"/>
      <c r="BY92" s="343">
        <v>115.13</v>
      </c>
      <c r="BZ92" s="343"/>
      <c r="CA92" s="343"/>
      <c r="CB92" s="343"/>
      <c r="CC92" s="25" t="s">
        <v>248</v>
      </c>
      <c r="CD92" s="25" t="s">
        <v>248</v>
      </c>
      <c r="CE92" s="28">
        <f t="shared" si="20"/>
        <v>15626.180000000002</v>
      </c>
      <c r="CF92" s="16"/>
    </row>
    <row r="93" spans="1:84" x14ac:dyDescent="0.35">
      <c r="A93" s="22" t="s">
        <v>293</v>
      </c>
      <c r="B93" s="16"/>
      <c r="C93" s="343"/>
      <c r="D93" s="343"/>
      <c r="E93" s="374">
        <v>49679</v>
      </c>
      <c r="F93" s="343"/>
      <c r="G93" s="343"/>
      <c r="H93" s="343"/>
      <c r="I93" s="343"/>
      <c r="J93" s="375">
        <v>12192</v>
      </c>
      <c r="K93" s="343"/>
      <c r="L93" s="376">
        <v>15781</v>
      </c>
      <c r="M93" s="343"/>
      <c r="N93" s="343"/>
      <c r="O93" s="343">
        <v>21616</v>
      </c>
      <c r="P93" s="343">
        <v>24076</v>
      </c>
      <c r="Q93" s="343"/>
      <c r="R93" s="343"/>
      <c r="S93" s="343"/>
      <c r="T93" s="343"/>
      <c r="U93" s="343">
        <v>616</v>
      </c>
      <c r="V93" s="343"/>
      <c r="W93" s="343">
        <v>1323</v>
      </c>
      <c r="X93" s="343">
        <v>8607</v>
      </c>
      <c r="Y93" s="343">
        <v>5576</v>
      </c>
      <c r="Z93" s="343"/>
      <c r="AA93" s="343"/>
      <c r="AB93" s="343"/>
      <c r="AC93" s="343">
        <v>1339</v>
      </c>
      <c r="AD93" s="343"/>
      <c r="AE93" s="343">
        <v>10623</v>
      </c>
      <c r="AF93" s="343"/>
      <c r="AG93" s="343">
        <v>39582</v>
      </c>
      <c r="AH93" s="343">
        <v>2116</v>
      </c>
      <c r="AI93" s="343">
        <v>2651</v>
      </c>
      <c r="AJ93" s="343">
        <v>8543</v>
      </c>
      <c r="AK93" s="343"/>
      <c r="AL93" s="343"/>
      <c r="AM93" s="343"/>
      <c r="AN93" s="343"/>
      <c r="AO93" s="377">
        <v>9884</v>
      </c>
      <c r="AP93" s="343"/>
      <c r="AQ93" s="343"/>
      <c r="AR93" s="343"/>
      <c r="AS93" s="343"/>
      <c r="AT93" s="343"/>
      <c r="AU93" s="343"/>
      <c r="AV93" s="343"/>
      <c r="AW93" s="343"/>
      <c r="AX93" s="251" t="s">
        <v>248</v>
      </c>
      <c r="AY93" s="251" t="s">
        <v>248</v>
      </c>
      <c r="AZ93" s="25" t="s">
        <v>248</v>
      </c>
      <c r="BA93" s="25" t="s">
        <v>248</v>
      </c>
      <c r="BB93" s="343"/>
      <c r="BC93" s="343"/>
      <c r="BD93" s="25" t="s">
        <v>248</v>
      </c>
      <c r="BE93" s="25" t="s">
        <v>248</v>
      </c>
      <c r="BF93" s="25" t="s">
        <v>248</v>
      </c>
      <c r="BG93" s="25" t="s">
        <v>248</v>
      </c>
      <c r="BH93" s="343"/>
      <c r="BI93" s="343"/>
      <c r="BJ93" s="25" t="s">
        <v>248</v>
      </c>
      <c r="BK93" s="343"/>
      <c r="BL93" s="343"/>
      <c r="BM93" s="343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43"/>
      <c r="BT93" s="343"/>
      <c r="BU93" s="343"/>
      <c r="BV93" s="343"/>
      <c r="BW93" s="343"/>
      <c r="BX93" s="343"/>
      <c r="BY93" s="343"/>
      <c r="BZ93" s="343"/>
      <c r="CA93" s="343"/>
      <c r="CB93" s="343"/>
      <c r="CC93" s="25" t="s">
        <v>248</v>
      </c>
      <c r="CD93" s="25" t="s">
        <v>248</v>
      </c>
      <c r="CE93" s="28">
        <f t="shared" si="20"/>
        <v>214204</v>
      </c>
      <c r="CF93" s="28">
        <f>BA59</f>
        <v>0</v>
      </c>
    </row>
    <row r="94" spans="1:84" x14ac:dyDescent="0.35">
      <c r="A94" s="22" t="s">
        <v>294</v>
      </c>
      <c r="B94" s="16"/>
      <c r="C94" s="347"/>
      <c r="D94" s="347"/>
      <c r="E94" s="374">
        <v>13.65</v>
      </c>
      <c r="F94" s="347"/>
      <c r="G94" s="347"/>
      <c r="H94" s="347"/>
      <c r="I94" s="347"/>
      <c r="J94" s="375">
        <v>3</v>
      </c>
      <c r="K94" s="347"/>
      <c r="L94" s="376">
        <v>4.33</v>
      </c>
      <c r="M94" s="347"/>
      <c r="N94" s="347"/>
      <c r="O94" s="347">
        <v>13.02</v>
      </c>
      <c r="P94" s="348">
        <v>25.1</v>
      </c>
      <c r="Q94" s="348"/>
      <c r="R94" s="348"/>
      <c r="S94" s="349"/>
      <c r="T94" s="349"/>
      <c r="U94" s="350"/>
      <c r="V94" s="348"/>
      <c r="W94" s="348"/>
      <c r="X94" s="348"/>
      <c r="Y94" s="348"/>
      <c r="Z94" s="348"/>
      <c r="AA94" s="348"/>
      <c r="AB94" s="349"/>
      <c r="AC94" s="348"/>
      <c r="AD94" s="348"/>
      <c r="AE94" s="348"/>
      <c r="AF94" s="348"/>
      <c r="AG94" s="348">
        <v>13.85</v>
      </c>
      <c r="AH94" s="348"/>
      <c r="AI94" s="348">
        <v>3.09</v>
      </c>
      <c r="AJ94" s="348"/>
      <c r="AK94" s="348"/>
      <c r="AL94" s="348"/>
      <c r="AM94" s="348"/>
      <c r="AN94" s="348"/>
      <c r="AO94" s="377">
        <v>3.06</v>
      </c>
      <c r="AP94" s="348"/>
      <c r="AQ94" s="348"/>
      <c r="AR94" s="348"/>
      <c r="AS94" s="348"/>
      <c r="AT94" s="348"/>
      <c r="AU94" s="348"/>
      <c r="AV94" s="349"/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79.100000000000009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78" t="s">
        <v>1362</v>
      </c>
      <c r="D96" s="379" t="s">
        <v>5</v>
      </c>
      <c r="E96" s="380" t="s">
        <v>5</v>
      </c>
      <c r="F96" s="12"/>
    </row>
    <row r="97" spans="1:6" x14ac:dyDescent="0.35">
      <c r="A97" s="28" t="s">
        <v>298</v>
      </c>
      <c r="B97" s="36" t="s">
        <v>299</v>
      </c>
      <c r="C97" s="381" t="s">
        <v>300</v>
      </c>
      <c r="D97" s="379" t="s">
        <v>5</v>
      </c>
      <c r="E97" s="380" t="s">
        <v>5</v>
      </c>
      <c r="F97" s="12"/>
    </row>
    <row r="98" spans="1:6" x14ac:dyDescent="0.35">
      <c r="A98" s="28" t="s">
        <v>301</v>
      </c>
      <c r="B98" s="36" t="s">
        <v>299</v>
      </c>
      <c r="C98" s="382" t="s">
        <v>302</v>
      </c>
      <c r="D98" s="379" t="s">
        <v>5</v>
      </c>
      <c r="E98" s="380" t="s">
        <v>5</v>
      </c>
      <c r="F98" s="12"/>
    </row>
    <row r="99" spans="1:6" x14ac:dyDescent="0.35">
      <c r="A99" s="28" t="s">
        <v>303</v>
      </c>
      <c r="B99" s="36" t="s">
        <v>299</v>
      </c>
      <c r="C99" s="383" t="s">
        <v>304</v>
      </c>
      <c r="D99" s="379" t="s">
        <v>5</v>
      </c>
      <c r="E99" s="380" t="s">
        <v>5</v>
      </c>
      <c r="F99" s="12"/>
    </row>
    <row r="100" spans="1:6" x14ac:dyDescent="0.35">
      <c r="A100" s="28" t="s">
        <v>305</v>
      </c>
      <c r="B100" s="36" t="s">
        <v>299</v>
      </c>
      <c r="C100" s="383" t="s">
        <v>306</v>
      </c>
      <c r="D100" s="379" t="s">
        <v>5</v>
      </c>
      <c r="E100" s="380" t="s">
        <v>5</v>
      </c>
      <c r="F100" s="12"/>
    </row>
    <row r="101" spans="1:6" x14ac:dyDescent="0.35">
      <c r="A101" s="28" t="s">
        <v>307</v>
      </c>
      <c r="B101" s="36" t="s">
        <v>299</v>
      </c>
      <c r="C101" s="382" t="s">
        <v>308</v>
      </c>
      <c r="D101" s="379" t="s">
        <v>5</v>
      </c>
      <c r="E101" s="380" t="s">
        <v>5</v>
      </c>
      <c r="F101" s="12"/>
    </row>
    <row r="102" spans="1:6" x14ac:dyDescent="0.35">
      <c r="A102" s="28" t="s">
        <v>309</v>
      </c>
      <c r="B102" s="36" t="s">
        <v>299</v>
      </c>
      <c r="C102" s="384">
        <v>99350</v>
      </c>
      <c r="D102" s="379" t="s">
        <v>5</v>
      </c>
      <c r="E102" s="380" t="s">
        <v>5</v>
      </c>
      <c r="F102" s="12"/>
    </row>
    <row r="103" spans="1:6" x14ac:dyDescent="0.35">
      <c r="A103" s="28" t="s">
        <v>310</v>
      </c>
      <c r="B103" s="36" t="s">
        <v>299</v>
      </c>
      <c r="C103" s="382" t="s">
        <v>311</v>
      </c>
      <c r="D103" s="379" t="s">
        <v>5</v>
      </c>
      <c r="E103" s="380" t="s">
        <v>5</v>
      </c>
      <c r="F103" s="12"/>
    </row>
    <row r="104" spans="1:6" x14ac:dyDescent="0.35">
      <c r="A104" s="28" t="s">
        <v>312</v>
      </c>
      <c r="B104" s="36" t="s">
        <v>299</v>
      </c>
      <c r="C104" s="385" t="s">
        <v>313</v>
      </c>
      <c r="D104" s="379" t="s">
        <v>5</v>
      </c>
      <c r="E104" s="380" t="s">
        <v>5</v>
      </c>
      <c r="F104" s="12"/>
    </row>
    <row r="105" spans="1:6" x14ac:dyDescent="0.35">
      <c r="A105" s="28" t="s">
        <v>314</v>
      </c>
      <c r="B105" s="36" t="s">
        <v>299</v>
      </c>
      <c r="C105" s="385" t="s">
        <v>315</v>
      </c>
      <c r="D105" s="379" t="s">
        <v>5</v>
      </c>
      <c r="E105" s="380" t="s">
        <v>5</v>
      </c>
      <c r="F105" s="12"/>
    </row>
    <row r="106" spans="1:6" x14ac:dyDescent="0.35">
      <c r="A106" s="28" t="s">
        <v>316</v>
      </c>
      <c r="B106" s="36" t="s">
        <v>299</v>
      </c>
      <c r="C106" s="382" t="s">
        <v>317</v>
      </c>
      <c r="D106" s="379" t="s">
        <v>5</v>
      </c>
      <c r="E106" s="380" t="s">
        <v>5</v>
      </c>
      <c r="F106" s="12"/>
    </row>
    <row r="107" spans="1:6" x14ac:dyDescent="0.35">
      <c r="A107" s="28" t="s">
        <v>318</v>
      </c>
      <c r="B107" s="36" t="s">
        <v>299</v>
      </c>
      <c r="C107" s="386" t="s">
        <v>319</v>
      </c>
      <c r="D107" s="379" t="s">
        <v>5</v>
      </c>
      <c r="E107" s="380" t="s">
        <v>5</v>
      </c>
      <c r="F107" s="12"/>
    </row>
    <row r="108" spans="1:6" x14ac:dyDescent="0.35">
      <c r="A108" s="28" t="s">
        <v>320</v>
      </c>
      <c r="B108" s="36" t="s">
        <v>299</v>
      </c>
      <c r="C108" s="386" t="s">
        <v>321</v>
      </c>
      <c r="D108" s="379" t="s">
        <v>5</v>
      </c>
      <c r="E108" s="380" t="s">
        <v>5</v>
      </c>
      <c r="F108" s="12"/>
    </row>
    <row r="109" spans="1:6" x14ac:dyDescent="0.35">
      <c r="A109" s="40" t="s">
        <v>322</v>
      </c>
      <c r="B109" s="36" t="s">
        <v>299</v>
      </c>
      <c r="C109" s="382" t="s">
        <v>1373</v>
      </c>
      <c r="D109" s="379" t="s">
        <v>5</v>
      </c>
      <c r="E109" s="380" t="s">
        <v>5</v>
      </c>
      <c r="F109" s="12"/>
    </row>
    <row r="110" spans="1:6" x14ac:dyDescent="0.35">
      <c r="A110" s="40" t="s">
        <v>323</v>
      </c>
      <c r="B110" s="36" t="s">
        <v>299</v>
      </c>
      <c r="C110" s="387" t="s">
        <v>1372</v>
      </c>
      <c r="D110" s="379" t="s">
        <v>5</v>
      </c>
      <c r="E110" s="380" t="s">
        <v>5</v>
      </c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88"/>
      <c r="D113" s="16"/>
      <c r="E113" s="16"/>
    </row>
    <row r="114" spans="1:5" x14ac:dyDescent="0.35">
      <c r="A114" s="16" t="s">
        <v>310</v>
      </c>
      <c r="B114" s="42" t="s">
        <v>299</v>
      </c>
      <c r="C114" s="388"/>
      <c r="D114" s="16"/>
      <c r="E114" s="16"/>
    </row>
    <row r="115" spans="1:5" x14ac:dyDescent="0.35">
      <c r="A115" s="16" t="s">
        <v>326</v>
      </c>
      <c r="B115" s="42" t="s">
        <v>299</v>
      </c>
      <c r="C115" s="388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88"/>
      <c r="D117" s="16"/>
      <c r="E117" s="16"/>
    </row>
    <row r="118" spans="1:5" x14ac:dyDescent="0.35">
      <c r="A118" s="16" t="s">
        <v>159</v>
      </c>
      <c r="B118" s="42" t="s">
        <v>299</v>
      </c>
      <c r="C118" s="389"/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88"/>
      <c r="D120" s="16"/>
      <c r="E120" s="16"/>
    </row>
    <row r="121" spans="1:5" x14ac:dyDescent="0.35">
      <c r="A121" s="16" t="s">
        <v>332</v>
      </c>
      <c r="B121" s="42" t="s">
        <v>299</v>
      </c>
      <c r="C121" s="388"/>
      <c r="D121" s="16"/>
      <c r="E121" s="16"/>
    </row>
    <row r="122" spans="1:5" x14ac:dyDescent="0.35">
      <c r="A122" s="16" t="s">
        <v>333</v>
      </c>
      <c r="B122" s="42" t="s">
        <v>299</v>
      </c>
      <c r="C122" s="388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88">
        <v>1345</v>
      </c>
      <c r="D127" s="390">
        <v>3488</v>
      </c>
      <c r="E127" s="16"/>
    </row>
    <row r="128" spans="1:5" x14ac:dyDescent="0.35">
      <c r="A128" s="16" t="s">
        <v>338</v>
      </c>
      <c r="B128" s="42" t="s">
        <v>299</v>
      </c>
      <c r="C128" s="388">
        <v>66</v>
      </c>
      <c r="D128" s="390">
        <v>1108</v>
      </c>
      <c r="E128" s="16"/>
    </row>
    <row r="129" spans="1:5" x14ac:dyDescent="0.35">
      <c r="A129" s="16" t="s">
        <v>339</v>
      </c>
      <c r="B129" s="42" t="s">
        <v>299</v>
      </c>
      <c r="C129" s="388"/>
      <c r="D129" s="390"/>
      <c r="E129" s="16"/>
    </row>
    <row r="130" spans="1:5" x14ac:dyDescent="0.35">
      <c r="A130" s="16" t="s">
        <v>340</v>
      </c>
      <c r="B130" s="42" t="s">
        <v>299</v>
      </c>
      <c r="C130" s="388">
        <v>629</v>
      </c>
      <c r="D130" s="390">
        <v>856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88"/>
      <c r="D132" s="16"/>
      <c r="E132" s="16"/>
    </row>
    <row r="133" spans="1:5" x14ac:dyDescent="0.35">
      <c r="A133" s="16" t="s">
        <v>343</v>
      </c>
      <c r="B133" s="42" t="s">
        <v>299</v>
      </c>
      <c r="C133" s="388"/>
      <c r="D133" s="16"/>
      <c r="E133" s="16"/>
    </row>
    <row r="134" spans="1:5" x14ac:dyDescent="0.35">
      <c r="A134" s="16" t="s">
        <v>344</v>
      </c>
      <c r="B134" s="42" t="s">
        <v>299</v>
      </c>
      <c r="C134" s="391">
        <v>19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91"/>
      <c r="D135" s="16"/>
      <c r="E135" s="16"/>
    </row>
    <row r="136" spans="1:5" x14ac:dyDescent="0.35">
      <c r="A136" s="16" t="s">
        <v>346</v>
      </c>
      <c r="B136" s="42" t="s">
        <v>299</v>
      </c>
      <c r="C136" s="391"/>
      <c r="D136" s="16"/>
      <c r="E136" s="16"/>
    </row>
    <row r="137" spans="1:5" x14ac:dyDescent="0.35">
      <c r="A137" s="16" t="s">
        <v>347</v>
      </c>
      <c r="B137" s="42" t="s">
        <v>299</v>
      </c>
      <c r="C137" s="391"/>
      <c r="D137" s="16"/>
      <c r="E137" s="16"/>
    </row>
    <row r="138" spans="1:5" x14ac:dyDescent="0.35">
      <c r="A138" s="16" t="s">
        <v>123</v>
      </c>
      <c r="B138" s="42" t="s">
        <v>299</v>
      </c>
      <c r="C138" s="391"/>
      <c r="D138" s="16"/>
      <c r="E138" s="16"/>
    </row>
    <row r="139" spans="1:5" x14ac:dyDescent="0.35">
      <c r="A139" s="16" t="s">
        <v>348</v>
      </c>
      <c r="B139" s="42" t="s">
        <v>299</v>
      </c>
      <c r="C139" s="391"/>
      <c r="D139" s="16"/>
      <c r="E139" s="16"/>
    </row>
    <row r="140" spans="1:5" x14ac:dyDescent="0.35">
      <c r="A140" s="16" t="s">
        <v>349</v>
      </c>
      <c r="B140" s="42"/>
      <c r="C140" s="391">
        <v>6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88"/>
      <c r="D141" s="16"/>
      <c r="E141" s="16"/>
    </row>
    <row r="142" spans="1:5" x14ac:dyDescent="0.35">
      <c r="A142" s="16" t="s">
        <v>350</v>
      </c>
      <c r="B142" s="42" t="s">
        <v>299</v>
      </c>
      <c r="C142" s="388"/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352</v>
      </c>
      <c r="B144" s="42" t="s">
        <v>299</v>
      </c>
      <c r="C144" s="388"/>
      <c r="D144" s="16"/>
      <c r="E144" s="16"/>
    </row>
    <row r="145" spans="1:6" x14ac:dyDescent="0.35">
      <c r="A145" s="16" t="s">
        <v>353</v>
      </c>
      <c r="B145" s="42" t="s">
        <v>299</v>
      </c>
      <c r="C145" s="388"/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88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90">
        <v>297</v>
      </c>
      <c r="C154" s="390">
        <v>133</v>
      </c>
      <c r="D154" s="390">
        <v>915</v>
      </c>
      <c r="E154" s="28">
        <f>SUM(B154:D154)</f>
        <v>1345</v>
      </c>
    </row>
    <row r="155" spans="1:6" x14ac:dyDescent="0.35">
      <c r="A155" s="16" t="s">
        <v>242</v>
      </c>
      <c r="B155" s="390">
        <v>954</v>
      </c>
      <c r="C155" s="390">
        <v>316</v>
      </c>
      <c r="D155" s="390">
        <v>2218</v>
      </c>
      <c r="E155" s="28">
        <f>SUM(B155:D155)</f>
        <v>3488</v>
      </c>
    </row>
    <row r="156" spans="1:6" x14ac:dyDescent="0.35">
      <c r="A156" s="16" t="s">
        <v>359</v>
      </c>
      <c r="B156" s="390"/>
      <c r="C156" s="390"/>
      <c r="D156" s="390"/>
      <c r="E156" s="28">
        <f>SUM(B156:D156)</f>
        <v>0</v>
      </c>
    </row>
    <row r="157" spans="1:6" x14ac:dyDescent="0.35">
      <c r="A157" s="16" t="s">
        <v>287</v>
      </c>
      <c r="B157" s="390">
        <v>16973522</v>
      </c>
      <c r="C157" s="390">
        <v>18360943</v>
      </c>
      <c r="D157" s="390">
        <v>13285227</v>
      </c>
      <c r="E157" s="28">
        <f>SUM(B157:D157)</f>
        <v>48619692</v>
      </c>
      <c r="F157" s="14"/>
    </row>
    <row r="158" spans="1:6" x14ac:dyDescent="0.35">
      <c r="A158" s="16" t="s">
        <v>288</v>
      </c>
      <c r="B158" s="390">
        <v>86442567</v>
      </c>
      <c r="C158" s="390">
        <v>76885572</v>
      </c>
      <c r="D158" s="390">
        <v>107012716</v>
      </c>
      <c r="E158" s="28">
        <f>SUM(B158:D158)</f>
        <v>270340855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90">
        <v>46</v>
      </c>
      <c r="C160" s="390">
        <v>11</v>
      </c>
      <c r="D160" s="390">
        <v>9</v>
      </c>
      <c r="E160" s="28">
        <f>SUM(B160:D160)</f>
        <v>66</v>
      </c>
    </row>
    <row r="161" spans="1:5" x14ac:dyDescent="0.35">
      <c r="A161" s="16" t="s">
        <v>242</v>
      </c>
      <c r="B161" s="390">
        <v>778</v>
      </c>
      <c r="C161" s="390">
        <v>178</v>
      </c>
      <c r="D161" s="390">
        <v>152</v>
      </c>
      <c r="E161" s="28">
        <f>SUM(B161:D161)</f>
        <v>1108</v>
      </c>
    </row>
    <row r="162" spans="1:5" x14ac:dyDescent="0.35">
      <c r="A162" s="16" t="s">
        <v>359</v>
      </c>
      <c r="B162" s="390"/>
      <c r="C162" s="390"/>
      <c r="D162" s="390"/>
      <c r="E162" s="28">
        <f>SUM(B162:D162)</f>
        <v>0</v>
      </c>
    </row>
    <row r="163" spans="1:5" x14ac:dyDescent="0.35">
      <c r="A163" s="16" t="s">
        <v>287</v>
      </c>
      <c r="B163" s="390">
        <v>1627520</v>
      </c>
      <c r="C163" s="390">
        <v>372363</v>
      </c>
      <c r="D163" s="390">
        <v>317973</v>
      </c>
      <c r="E163" s="28">
        <f>SUM(B163:D163)</f>
        <v>2317856</v>
      </c>
    </row>
    <row r="164" spans="1:5" x14ac:dyDescent="0.35">
      <c r="A164" s="16" t="s">
        <v>288</v>
      </c>
      <c r="B164" s="390">
        <v>336974</v>
      </c>
      <c r="C164" s="390">
        <v>77097</v>
      </c>
      <c r="D164" s="390">
        <v>65836</v>
      </c>
      <c r="E164" s="28">
        <f>SUM(B164:D164)</f>
        <v>479907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90"/>
      <c r="C166" s="390"/>
      <c r="D166" s="390"/>
      <c r="E166" s="28">
        <f>SUM(B166:D166)</f>
        <v>0</v>
      </c>
    </row>
    <row r="167" spans="1:5" x14ac:dyDescent="0.35">
      <c r="A167" s="16" t="s">
        <v>242</v>
      </c>
      <c r="B167" s="390"/>
      <c r="C167" s="390"/>
      <c r="D167" s="390"/>
      <c r="E167" s="28">
        <f>SUM(B167:D167)</f>
        <v>0</v>
      </c>
    </row>
    <row r="168" spans="1:5" x14ac:dyDescent="0.35">
      <c r="A168" s="16" t="s">
        <v>359</v>
      </c>
      <c r="B168" s="390"/>
      <c r="C168" s="390"/>
      <c r="D168" s="390"/>
      <c r="E168" s="28">
        <f>SUM(B168:D168)</f>
        <v>0</v>
      </c>
    </row>
    <row r="169" spans="1:5" x14ac:dyDescent="0.35">
      <c r="A169" s="16" t="s">
        <v>287</v>
      </c>
      <c r="B169" s="390"/>
      <c r="C169" s="390"/>
      <c r="D169" s="390"/>
      <c r="E169" s="28">
        <f>SUM(B169:D169)</f>
        <v>0</v>
      </c>
    </row>
    <row r="170" spans="1:5" x14ac:dyDescent="0.35">
      <c r="A170" s="16" t="s">
        <v>288</v>
      </c>
      <c r="B170" s="390"/>
      <c r="C170" s="390"/>
      <c r="D170" s="390"/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90">
        <v>45122908</v>
      </c>
      <c r="C173" s="390">
        <v>12713661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88">
        <v>2919133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88">
        <v>75571</v>
      </c>
      <c r="D182" s="16"/>
      <c r="E182" s="16"/>
    </row>
    <row r="183" spans="1:5" x14ac:dyDescent="0.35">
      <c r="A183" s="21" t="s">
        <v>370</v>
      </c>
      <c r="B183" s="42" t="s">
        <v>299</v>
      </c>
      <c r="C183" s="388">
        <v>439347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88">
        <v>7425696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88">
        <v>63993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88">
        <v>1405077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88"/>
      <c r="D187" s="16"/>
      <c r="E187" s="16"/>
    </row>
    <row r="188" spans="1:5" x14ac:dyDescent="0.35">
      <c r="A188" s="16" t="s">
        <v>374</v>
      </c>
      <c r="B188" s="42" t="s">
        <v>299</v>
      </c>
      <c r="C188" s="388">
        <v>-551090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11777727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388">
        <v>144549</v>
      </c>
      <c r="D191" s="16"/>
      <c r="E191" s="16"/>
    </row>
    <row r="192" spans="1:5" x14ac:dyDescent="0.35">
      <c r="A192" s="16" t="s">
        <v>377</v>
      </c>
      <c r="B192" s="42" t="s">
        <v>299</v>
      </c>
      <c r="C192" s="388">
        <v>611791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756340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388">
        <v>455311</v>
      </c>
      <c r="D195" s="16"/>
      <c r="E195" s="16"/>
    </row>
    <row r="196" spans="1:5" x14ac:dyDescent="0.35">
      <c r="A196" s="16" t="s">
        <v>380</v>
      </c>
      <c r="B196" s="42" t="s">
        <v>299</v>
      </c>
      <c r="C196" s="388">
        <v>211385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666696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388">
        <v>794788</v>
      </c>
      <c r="D199" s="16"/>
      <c r="E199" s="16"/>
    </row>
    <row r="200" spans="1:5" x14ac:dyDescent="0.35">
      <c r="A200" s="16" t="s">
        <v>383</v>
      </c>
      <c r="B200" s="42" t="s">
        <v>299</v>
      </c>
      <c r="C200" s="388">
        <v>2374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88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797162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388"/>
      <c r="D204" s="16"/>
      <c r="E204" s="16"/>
    </row>
    <row r="205" spans="1:5" x14ac:dyDescent="0.35">
      <c r="A205" s="16" t="s">
        <v>386</v>
      </c>
      <c r="B205" s="42" t="s">
        <v>299</v>
      </c>
      <c r="C205" s="388">
        <v>946190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946190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390">
        <v>3121782</v>
      </c>
      <c r="C211" s="388"/>
      <c r="D211" s="390"/>
      <c r="E211" s="28">
        <f t="shared" ref="E211:E219" si="22">SUM(B211:C211)-D211</f>
        <v>3121782</v>
      </c>
    </row>
    <row r="212" spans="1:5" x14ac:dyDescent="0.35">
      <c r="A212" s="16" t="s">
        <v>394</v>
      </c>
      <c r="B212" s="390">
        <v>632699</v>
      </c>
      <c r="C212" s="388"/>
      <c r="D212" s="390"/>
      <c r="E212" s="28">
        <f t="shared" si="22"/>
        <v>632699</v>
      </c>
    </row>
    <row r="213" spans="1:5" x14ac:dyDescent="0.35">
      <c r="A213" s="16" t="s">
        <v>395</v>
      </c>
      <c r="B213" s="390">
        <v>35824393</v>
      </c>
      <c r="C213" s="388">
        <v>9460</v>
      </c>
      <c r="D213" s="390"/>
      <c r="E213" s="28">
        <f t="shared" si="22"/>
        <v>35833853</v>
      </c>
    </row>
    <row r="214" spans="1:5" x14ac:dyDescent="0.35">
      <c r="A214" s="16" t="s">
        <v>396</v>
      </c>
      <c r="B214" s="390">
        <v>3268423</v>
      </c>
      <c r="C214" s="388"/>
      <c r="D214" s="390"/>
      <c r="E214" s="28">
        <f t="shared" si="22"/>
        <v>3268423</v>
      </c>
    </row>
    <row r="215" spans="1:5" x14ac:dyDescent="0.35">
      <c r="A215" s="16" t="s">
        <v>397</v>
      </c>
      <c r="B215" s="390">
        <v>670901</v>
      </c>
      <c r="C215" s="388">
        <v>772320</v>
      </c>
      <c r="D215" s="390"/>
      <c r="E215" s="28">
        <f t="shared" si="22"/>
        <v>1443221</v>
      </c>
    </row>
    <row r="216" spans="1:5" x14ac:dyDescent="0.35">
      <c r="A216" s="16" t="s">
        <v>398</v>
      </c>
      <c r="B216" s="390">
        <v>22874031</v>
      </c>
      <c r="C216" s="388">
        <v>1125396</v>
      </c>
      <c r="D216" s="390"/>
      <c r="E216" s="28">
        <f t="shared" si="22"/>
        <v>23999427</v>
      </c>
    </row>
    <row r="217" spans="1:5" x14ac:dyDescent="0.35">
      <c r="A217" s="16" t="s">
        <v>399</v>
      </c>
      <c r="B217" s="390"/>
      <c r="C217" s="388"/>
      <c r="D217" s="390"/>
      <c r="E217" s="28">
        <f t="shared" si="22"/>
        <v>0</v>
      </c>
    </row>
    <row r="218" spans="1:5" x14ac:dyDescent="0.35">
      <c r="A218" s="16" t="s">
        <v>400</v>
      </c>
      <c r="B218" s="390"/>
      <c r="C218" s="388"/>
      <c r="D218" s="390"/>
      <c r="E218" s="28">
        <f t="shared" si="22"/>
        <v>0</v>
      </c>
    </row>
    <row r="219" spans="1:5" x14ac:dyDescent="0.35">
      <c r="A219" s="16" t="s">
        <v>401</v>
      </c>
      <c r="B219" s="390">
        <v>6104536</v>
      </c>
      <c r="C219" s="388">
        <v>45376971</v>
      </c>
      <c r="D219" s="390"/>
      <c r="E219" s="28">
        <f t="shared" si="22"/>
        <v>51481507</v>
      </c>
    </row>
    <row r="220" spans="1:5" x14ac:dyDescent="0.35">
      <c r="A220" s="16" t="s">
        <v>230</v>
      </c>
      <c r="B220" s="28">
        <f>SUM(B211:B219)</f>
        <v>72496765</v>
      </c>
      <c r="C220" s="235">
        <f>SUM(C211:C219)</f>
        <v>47284147</v>
      </c>
      <c r="D220" s="28">
        <f>SUM(D211:D219)</f>
        <v>0</v>
      </c>
      <c r="E220" s="28">
        <f>SUM(E211:E219)</f>
        <v>119780912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390">
        <v>562133</v>
      </c>
      <c r="C225" s="388">
        <v>15782</v>
      </c>
      <c r="D225" s="390"/>
      <c r="E225" s="28">
        <f t="shared" ref="E225:E232" si="23">SUM(B225:C225)-D225</f>
        <v>577915</v>
      </c>
    </row>
    <row r="226" spans="1:6" x14ac:dyDescent="0.35">
      <c r="A226" s="16" t="s">
        <v>395</v>
      </c>
      <c r="B226" s="390">
        <v>17117202</v>
      </c>
      <c r="C226" s="388">
        <v>1026855</v>
      </c>
      <c r="D226" s="390"/>
      <c r="E226" s="28">
        <f t="shared" si="23"/>
        <v>18144057</v>
      </c>
    </row>
    <row r="227" spans="1:6" x14ac:dyDescent="0.35">
      <c r="A227" s="16" t="s">
        <v>396</v>
      </c>
      <c r="B227" s="390">
        <v>2047445</v>
      </c>
      <c r="C227" s="388">
        <v>171149</v>
      </c>
      <c r="D227" s="390"/>
      <c r="E227" s="28">
        <f t="shared" si="23"/>
        <v>2218594</v>
      </c>
    </row>
    <row r="228" spans="1:6" x14ac:dyDescent="0.35">
      <c r="A228" s="16" t="s">
        <v>397</v>
      </c>
      <c r="B228" s="390">
        <v>605491</v>
      </c>
      <c r="C228" s="388"/>
      <c r="D228" s="390"/>
      <c r="E228" s="28">
        <f t="shared" si="23"/>
        <v>605491</v>
      </c>
    </row>
    <row r="229" spans="1:6" x14ac:dyDescent="0.35">
      <c r="A229" s="16" t="s">
        <v>398</v>
      </c>
      <c r="B229" s="390">
        <v>14746271.43</v>
      </c>
      <c r="C229" s="388">
        <v>2756463</v>
      </c>
      <c r="D229" s="390"/>
      <c r="E229" s="28">
        <f t="shared" si="23"/>
        <v>17502734.43</v>
      </c>
    </row>
    <row r="230" spans="1:6" x14ac:dyDescent="0.35">
      <c r="A230" s="16" t="s">
        <v>399</v>
      </c>
      <c r="B230" s="390"/>
      <c r="C230" s="388"/>
      <c r="D230" s="390"/>
      <c r="E230" s="28">
        <f t="shared" si="23"/>
        <v>0</v>
      </c>
    </row>
    <row r="231" spans="1:6" x14ac:dyDescent="0.35">
      <c r="A231" s="16" t="s">
        <v>400</v>
      </c>
      <c r="B231" s="390"/>
      <c r="C231" s="388"/>
      <c r="D231" s="390"/>
      <c r="E231" s="28">
        <f t="shared" si="23"/>
        <v>0</v>
      </c>
    </row>
    <row r="232" spans="1:6" x14ac:dyDescent="0.35">
      <c r="A232" s="16" t="s">
        <v>401</v>
      </c>
      <c r="B232" s="390"/>
      <c r="C232" s="388"/>
      <c r="D232" s="390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35078542.43</v>
      </c>
      <c r="C233" s="235">
        <f>SUM(C224:C232)</f>
        <v>3970249</v>
      </c>
      <c r="D233" s="28">
        <f>SUM(D224:D232)</f>
        <v>0</v>
      </c>
      <c r="E233" s="28">
        <f>SUM(E224:E232)</f>
        <v>39048791.43</v>
      </c>
    </row>
    <row r="234" spans="1:6" x14ac:dyDescent="0.35">
      <c r="A234" s="16"/>
      <c r="B234" s="16"/>
      <c r="C234" s="23"/>
      <c r="D234" s="16"/>
      <c r="E234" s="16"/>
      <c r="F234" s="11">
        <f>E220-E233</f>
        <v>80732120.569999993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95" t="s">
        <v>404</v>
      </c>
      <c r="C236" s="395"/>
      <c r="D236" s="34"/>
      <c r="E236" s="34"/>
    </row>
    <row r="237" spans="1:6" x14ac:dyDescent="0.35">
      <c r="A237" s="52" t="s">
        <v>404</v>
      </c>
      <c r="B237" s="34"/>
      <c r="C237" s="388">
        <v>9371978</v>
      </c>
      <c r="D237" s="36">
        <f>C237</f>
        <v>9371978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388">
        <v>73269795</v>
      </c>
      <c r="D239" s="16"/>
      <c r="E239" s="16"/>
    </row>
    <row r="240" spans="1:6" x14ac:dyDescent="0.35">
      <c r="A240" s="16" t="s">
        <v>407</v>
      </c>
      <c r="B240" s="42" t="s">
        <v>299</v>
      </c>
      <c r="C240" s="388">
        <v>64967078</v>
      </c>
      <c r="D240" s="16"/>
      <c r="E240" s="16"/>
    </row>
    <row r="241" spans="1:5" x14ac:dyDescent="0.35">
      <c r="A241" s="16" t="s">
        <v>408</v>
      </c>
      <c r="B241" s="42" t="s">
        <v>299</v>
      </c>
      <c r="C241" s="388">
        <v>3787889</v>
      </c>
      <c r="D241" s="16"/>
      <c r="E241" s="16"/>
    </row>
    <row r="242" spans="1:5" x14ac:dyDescent="0.35">
      <c r="A242" s="16" t="s">
        <v>409</v>
      </c>
      <c r="B242" s="42" t="s">
        <v>299</v>
      </c>
      <c r="C242" s="388"/>
      <c r="D242" s="16"/>
      <c r="E242" s="16"/>
    </row>
    <row r="243" spans="1:5" x14ac:dyDescent="0.35">
      <c r="A243" s="16" t="s">
        <v>410</v>
      </c>
      <c r="B243" s="42" t="s">
        <v>299</v>
      </c>
      <c r="C243" s="388"/>
      <c r="D243" s="16"/>
      <c r="E243" s="16"/>
    </row>
    <row r="244" spans="1:5" x14ac:dyDescent="0.35">
      <c r="A244" s="16" t="s">
        <v>411</v>
      </c>
      <c r="B244" s="42" t="s">
        <v>299</v>
      </c>
      <c r="C244" s="388">
        <v>48803144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f>SUM(C239:C244)</f>
        <v>190827906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388">
        <v>2923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388">
        <v>5119973.5599999996</v>
      </c>
      <c r="D249" s="16"/>
      <c r="E249" s="16"/>
    </row>
    <row r="250" spans="1:5" x14ac:dyDescent="0.35">
      <c r="A250" s="22" t="s">
        <v>416</v>
      </c>
      <c r="B250" s="42" t="s">
        <v>299</v>
      </c>
      <c r="C250" s="388">
        <v>1060077.44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f>SUM(C249:C251)</f>
        <v>6180051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388"/>
      <c r="D254" s="16"/>
      <c r="E254" s="16"/>
    </row>
    <row r="255" spans="1:5" x14ac:dyDescent="0.35">
      <c r="A255" s="16" t="s">
        <v>418</v>
      </c>
      <c r="B255" s="42" t="s">
        <v>299</v>
      </c>
      <c r="C255" s="388"/>
      <c r="D255" s="16"/>
      <c r="E255" s="16"/>
    </row>
    <row r="256" spans="1:5" x14ac:dyDescent="0.35">
      <c r="A256" s="16" t="s">
        <v>420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f>D237+D245+D252+D256</f>
        <v>206379935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388">
        <v>12009394</v>
      </c>
      <c r="D266" s="16"/>
      <c r="E266" s="16"/>
    </row>
    <row r="267" spans="1:5" x14ac:dyDescent="0.35">
      <c r="A267" s="16" t="s">
        <v>425</v>
      </c>
      <c r="B267" s="42" t="s">
        <v>299</v>
      </c>
      <c r="C267" s="388"/>
      <c r="D267" s="16"/>
      <c r="E267" s="16"/>
    </row>
    <row r="268" spans="1:5" x14ac:dyDescent="0.35">
      <c r="A268" s="16" t="s">
        <v>426</v>
      </c>
      <c r="B268" s="42" t="s">
        <v>299</v>
      </c>
      <c r="C268" s="388">
        <v>55098350</v>
      </c>
      <c r="D268" s="16"/>
      <c r="E268" s="16"/>
    </row>
    <row r="269" spans="1:5" x14ac:dyDescent="0.35">
      <c r="A269" s="16" t="s">
        <v>427</v>
      </c>
      <c r="B269" s="42" t="s">
        <v>299</v>
      </c>
      <c r="C269" s="388">
        <v>33551000</v>
      </c>
      <c r="D269" s="16"/>
      <c r="E269" s="16"/>
    </row>
    <row r="270" spans="1:5" x14ac:dyDescent="0.35">
      <c r="A270" s="16" t="s">
        <v>428</v>
      </c>
      <c r="B270" s="42" t="s">
        <v>299</v>
      </c>
      <c r="C270" s="388">
        <v>1254000</v>
      </c>
      <c r="D270" s="16"/>
      <c r="E270" s="16"/>
    </row>
    <row r="271" spans="1:5" x14ac:dyDescent="0.35">
      <c r="A271" s="16" t="s">
        <v>429</v>
      </c>
      <c r="B271" s="42" t="s">
        <v>299</v>
      </c>
      <c r="C271" s="388">
        <v>252520</v>
      </c>
      <c r="D271" s="16"/>
      <c r="E271" s="16"/>
    </row>
    <row r="272" spans="1:5" x14ac:dyDescent="0.35">
      <c r="A272" s="16" t="s">
        <v>430</v>
      </c>
      <c r="B272" s="42" t="s">
        <v>299</v>
      </c>
      <c r="C272" s="388"/>
      <c r="D272" s="16"/>
      <c r="E272" s="16"/>
    </row>
    <row r="273" spans="1:5" x14ac:dyDescent="0.35">
      <c r="A273" s="16" t="s">
        <v>431</v>
      </c>
      <c r="B273" s="42" t="s">
        <v>299</v>
      </c>
      <c r="C273" s="388">
        <v>811501</v>
      </c>
      <c r="D273" s="16"/>
      <c r="E273" s="16"/>
    </row>
    <row r="274" spans="1:5" x14ac:dyDescent="0.35">
      <c r="A274" s="16" t="s">
        <v>432</v>
      </c>
      <c r="B274" s="42" t="s">
        <v>299</v>
      </c>
      <c r="C274" s="388">
        <v>1355851</v>
      </c>
      <c r="D274" s="16"/>
      <c r="E274" s="16"/>
    </row>
    <row r="275" spans="1:5" x14ac:dyDescent="0.35">
      <c r="A275" s="16" t="s">
        <v>433</v>
      </c>
      <c r="B275" s="42" t="s">
        <v>299</v>
      </c>
      <c r="C275" s="388"/>
      <c r="D275" s="16"/>
      <c r="E275" s="16"/>
    </row>
    <row r="276" spans="1:5" x14ac:dyDescent="0.35">
      <c r="A276" s="16" t="s">
        <v>434</v>
      </c>
      <c r="B276" s="16"/>
      <c r="C276" s="23"/>
      <c r="D276" s="28">
        <f>SUM(C266:C268)-C269+SUM(C270:C275)</f>
        <v>37230616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388">
        <v>783328</v>
      </c>
      <c r="D278" s="16"/>
      <c r="E278" s="16"/>
    </row>
    <row r="279" spans="1:5" x14ac:dyDescent="0.35">
      <c r="A279" s="16" t="s">
        <v>425</v>
      </c>
      <c r="B279" s="42" t="s">
        <v>299</v>
      </c>
      <c r="C279" s="388"/>
      <c r="D279" s="16"/>
      <c r="E279" s="16"/>
    </row>
    <row r="280" spans="1:5" x14ac:dyDescent="0.35">
      <c r="A280" s="16" t="s">
        <v>436</v>
      </c>
      <c r="B280" s="42" t="s">
        <v>299</v>
      </c>
      <c r="C280" s="388">
        <v>6030161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f>SUM(C278:C280)</f>
        <v>6813489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388">
        <v>3121782</v>
      </c>
      <c r="D283" s="16"/>
      <c r="E283" s="16"/>
    </row>
    <row r="284" spans="1:5" x14ac:dyDescent="0.35">
      <c r="A284" s="16" t="s">
        <v>394</v>
      </c>
      <c r="B284" s="42" t="s">
        <v>299</v>
      </c>
      <c r="C284" s="388">
        <v>632699</v>
      </c>
      <c r="D284" s="16"/>
      <c r="E284" s="16"/>
    </row>
    <row r="285" spans="1:5" x14ac:dyDescent="0.35">
      <c r="A285" s="16" t="s">
        <v>395</v>
      </c>
      <c r="B285" s="42" t="s">
        <v>299</v>
      </c>
      <c r="C285" s="388">
        <v>35833853</v>
      </c>
      <c r="D285" s="16"/>
      <c r="E285" s="16"/>
    </row>
    <row r="286" spans="1:5" x14ac:dyDescent="0.35">
      <c r="A286" s="16" t="s">
        <v>439</v>
      </c>
      <c r="B286" s="42" t="s">
        <v>299</v>
      </c>
      <c r="C286" s="388">
        <v>3268423</v>
      </c>
      <c r="D286" s="16"/>
      <c r="E286" s="16"/>
    </row>
    <row r="287" spans="1:5" x14ac:dyDescent="0.35">
      <c r="A287" s="16" t="s">
        <v>440</v>
      </c>
      <c r="B287" s="42" t="s">
        <v>299</v>
      </c>
      <c r="C287" s="388">
        <v>1443221</v>
      </c>
      <c r="D287" s="16"/>
      <c r="E287" s="16"/>
    </row>
    <row r="288" spans="1:5" x14ac:dyDescent="0.35">
      <c r="A288" s="16" t="s">
        <v>441</v>
      </c>
      <c r="B288" s="42" t="s">
        <v>299</v>
      </c>
      <c r="C288" s="388">
        <v>23999427</v>
      </c>
      <c r="D288" s="16"/>
      <c r="E288" s="16"/>
    </row>
    <row r="289" spans="1:5" x14ac:dyDescent="0.35">
      <c r="A289" s="16" t="s">
        <v>400</v>
      </c>
      <c r="B289" s="42" t="s">
        <v>299</v>
      </c>
      <c r="C289" s="388"/>
      <c r="D289" s="16"/>
      <c r="E289" s="16"/>
    </row>
    <row r="290" spans="1:5" x14ac:dyDescent="0.35">
      <c r="A290" s="16" t="s">
        <v>401</v>
      </c>
      <c r="B290" s="42" t="s">
        <v>299</v>
      </c>
      <c r="C290" s="388">
        <v>51481507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f>SUM(C283:C290)</f>
        <v>119780912</v>
      </c>
      <c r="E291" s="16"/>
    </row>
    <row r="292" spans="1:5" x14ac:dyDescent="0.35">
      <c r="A292" s="16" t="s">
        <v>443</v>
      </c>
      <c r="B292" s="42" t="s">
        <v>299</v>
      </c>
      <c r="C292" s="388">
        <v>39048791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f>D291-C292</f>
        <v>80732121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388"/>
      <c r="D295" s="16"/>
      <c r="E295" s="16"/>
    </row>
    <row r="296" spans="1:5" x14ac:dyDescent="0.35">
      <c r="A296" s="16" t="s">
        <v>447</v>
      </c>
      <c r="B296" s="42" t="s">
        <v>299</v>
      </c>
      <c r="C296" s="388"/>
      <c r="D296" s="16"/>
      <c r="E296" s="16"/>
    </row>
    <row r="297" spans="1:5" x14ac:dyDescent="0.35">
      <c r="A297" s="16" t="s">
        <v>448</v>
      </c>
      <c r="B297" s="42" t="s">
        <v>299</v>
      </c>
      <c r="C297" s="388">
        <v>14616327</v>
      </c>
      <c r="D297" s="16"/>
      <c r="E297" s="16"/>
    </row>
    <row r="298" spans="1:5" x14ac:dyDescent="0.35">
      <c r="A298" s="16" t="s">
        <v>436</v>
      </c>
      <c r="B298" s="42" t="s">
        <v>299</v>
      </c>
      <c r="C298" s="388">
        <v>1352066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f>C295-C296+C297+C298</f>
        <v>15968393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388"/>
      <c r="D302" s="16"/>
      <c r="E302" s="16"/>
    </row>
    <row r="303" spans="1:5" x14ac:dyDescent="0.35">
      <c r="A303" s="16" t="s">
        <v>452</v>
      </c>
      <c r="B303" s="42" t="s">
        <v>299</v>
      </c>
      <c r="C303" s="388"/>
      <c r="D303" s="16"/>
      <c r="E303" s="16"/>
    </row>
    <row r="304" spans="1:5" x14ac:dyDescent="0.35">
      <c r="A304" s="16" t="s">
        <v>453</v>
      </c>
      <c r="B304" s="42" t="s">
        <v>299</v>
      </c>
      <c r="C304" s="388"/>
      <c r="D304" s="16"/>
      <c r="E304" s="16"/>
    </row>
    <row r="305" spans="1:6" x14ac:dyDescent="0.35">
      <c r="A305" s="16" t="s">
        <v>454</v>
      </c>
      <c r="B305" s="42" t="s">
        <v>299</v>
      </c>
      <c r="C305" s="388"/>
      <c r="D305" s="16"/>
      <c r="E305" s="16"/>
    </row>
    <row r="306" spans="1:6" x14ac:dyDescent="0.35">
      <c r="A306" s="16" t="s">
        <v>455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f>D276+D281+D293+D299+D306</f>
        <v>140744619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140744619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388"/>
      <c r="D314" s="16"/>
      <c r="E314" s="16"/>
    </row>
    <row r="315" spans="1:6" x14ac:dyDescent="0.35">
      <c r="A315" s="16" t="s">
        <v>460</v>
      </c>
      <c r="B315" s="42" t="s">
        <v>299</v>
      </c>
      <c r="C315" s="388">
        <v>4469321</v>
      </c>
      <c r="D315" s="16"/>
      <c r="E315" s="16"/>
    </row>
    <row r="316" spans="1:6" x14ac:dyDescent="0.35">
      <c r="A316" s="16" t="s">
        <v>461</v>
      </c>
      <c r="B316" s="42" t="s">
        <v>299</v>
      </c>
      <c r="C316" s="388">
        <v>3039433</v>
      </c>
      <c r="D316" s="16"/>
      <c r="E316" s="16"/>
    </row>
    <row r="317" spans="1:6" x14ac:dyDescent="0.35">
      <c r="A317" s="16" t="s">
        <v>462</v>
      </c>
      <c r="B317" s="42" t="s">
        <v>299</v>
      </c>
      <c r="C317" s="388">
        <v>2358371</v>
      </c>
      <c r="D317" s="16"/>
      <c r="E317" s="16"/>
    </row>
    <row r="318" spans="1:6" x14ac:dyDescent="0.35">
      <c r="A318" s="16" t="s">
        <v>463</v>
      </c>
      <c r="B318" s="42" t="s">
        <v>299</v>
      </c>
      <c r="C318" s="388"/>
      <c r="D318" s="16"/>
      <c r="E318" s="16"/>
    </row>
    <row r="319" spans="1:6" x14ac:dyDescent="0.35">
      <c r="A319" s="16" t="s">
        <v>464</v>
      </c>
      <c r="B319" s="42" t="s">
        <v>299</v>
      </c>
      <c r="C319" s="388">
        <v>413000</v>
      </c>
      <c r="D319" s="16"/>
      <c r="E319" s="16"/>
    </row>
    <row r="320" spans="1:6" x14ac:dyDescent="0.35">
      <c r="A320" s="16" t="s">
        <v>465</v>
      </c>
      <c r="B320" s="42" t="s">
        <v>299</v>
      </c>
      <c r="C320" s="388"/>
      <c r="D320" s="16"/>
      <c r="E320" s="16"/>
    </row>
    <row r="321" spans="1:5" x14ac:dyDescent="0.35">
      <c r="A321" s="16" t="s">
        <v>466</v>
      </c>
      <c r="B321" s="42" t="s">
        <v>299</v>
      </c>
      <c r="C321" s="388"/>
      <c r="D321" s="16"/>
      <c r="E321" s="16"/>
    </row>
    <row r="322" spans="1:5" x14ac:dyDescent="0.35">
      <c r="A322" s="16" t="s">
        <v>467</v>
      </c>
      <c r="B322" s="42" t="s">
        <v>299</v>
      </c>
      <c r="C322" s="388">
        <v>17266</v>
      </c>
      <c r="D322" s="16"/>
      <c r="E322" s="16"/>
    </row>
    <row r="323" spans="1:5" x14ac:dyDescent="0.35">
      <c r="A323" s="16" t="s">
        <v>468</v>
      </c>
      <c r="B323" s="42" t="s">
        <v>299</v>
      </c>
      <c r="C323" s="388">
        <v>2213365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f>SUM(C314:C323)</f>
        <v>12510756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388"/>
      <c r="D326" s="16"/>
      <c r="E326" s="16"/>
    </row>
    <row r="327" spans="1:5" x14ac:dyDescent="0.35">
      <c r="A327" s="16" t="s">
        <v>472</v>
      </c>
      <c r="B327" s="42" t="s">
        <v>299</v>
      </c>
      <c r="C327" s="388"/>
      <c r="D327" s="16"/>
      <c r="E327" s="16"/>
    </row>
    <row r="328" spans="1:5" x14ac:dyDescent="0.35">
      <c r="A328" s="16" t="s">
        <v>473</v>
      </c>
      <c r="B328" s="42" t="s">
        <v>299</v>
      </c>
      <c r="C328" s="388">
        <v>244204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f>SUM(C326:C328)</f>
        <v>244204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388"/>
      <c r="D331" s="16"/>
      <c r="E331" s="16"/>
    </row>
    <row r="332" spans="1:5" x14ac:dyDescent="0.35">
      <c r="A332" s="16" t="s">
        <v>477</v>
      </c>
      <c r="B332" s="42" t="s">
        <v>299</v>
      </c>
      <c r="C332" s="388"/>
      <c r="D332" s="16"/>
      <c r="E332" s="16"/>
    </row>
    <row r="333" spans="1:5" x14ac:dyDescent="0.35">
      <c r="A333" s="16" t="s">
        <v>478</v>
      </c>
      <c r="B333" s="42" t="s">
        <v>299</v>
      </c>
      <c r="C333" s="388">
        <v>30230485</v>
      </c>
      <c r="D333" s="16"/>
      <c r="E333" s="16"/>
    </row>
    <row r="334" spans="1:5" x14ac:dyDescent="0.35">
      <c r="A334" s="22" t="s">
        <v>479</v>
      </c>
      <c r="B334" s="42" t="s">
        <v>299</v>
      </c>
      <c r="C334" s="388">
        <v>12181604</v>
      </c>
      <c r="D334" s="16"/>
      <c r="E334" s="16"/>
    </row>
    <row r="335" spans="1:5" x14ac:dyDescent="0.35">
      <c r="A335" s="16" t="s">
        <v>480</v>
      </c>
      <c r="B335" s="42" t="s">
        <v>299</v>
      </c>
      <c r="C335" s="388"/>
      <c r="D335" s="16"/>
      <c r="E335" s="16"/>
    </row>
    <row r="336" spans="1:5" x14ac:dyDescent="0.35">
      <c r="A336" s="22" t="s">
        <v>481</v>
      </c>
      <c r="B336" s="42" t="s">
        <v>299</v>
      </c>
      <c r="C336" s="388"/>
      <c r="D336" s="16"/>
      <c r="E336" s="16"/>
    </row>
    <row r="337" spans="1:5" x14ac:dyDescent="0.35">
      <c r="A337" s="22" t="s">
        <v>482</v>
      </c>
      <c r="B337" s="42" t="s">
        <v>299</v>
      </c>
      <c r="C337" s="392"/>
      <c r="D337" s="16"/>
      <c r="E337" s="16"/>
    </row>
    <row r="338" spans="1:5" x14ac:dyDescent="0.35">
      <c r="A338" s="16" t="s">
        <v>483</v>
      </c>
      <c r="B338" s="42" t="s">
        <v>299</v>
      </c>
      <c r="C338" s="388"/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42412089</v>
      </c>
      <c r="E339" s="16"/>
    </row>
    <row r="340" spans="1:5" x14ac:dyDescent="0.35">
      <c r="A340" s="16" t="s">
        <v>484</v>
      </c>
      <c r="B340" s="16"/>
      <c r="C340" s="23"/>
      <c r="D340" s="28">
        <f>C323</f>
        <v>2213365</v>
      </c>
      <c r="E340" s="16"/>
    </row>
    <row r="341" spans="1:5" x14ac:dyDescent="0.35">
      <c r="A341" s="16" t="s">
        <v>485</v>
      </c>
      <c r="B341" s="16"/>
      <c r="C341" s="23"/>
      <c r="D341" s="28">
        <f>D339-D340</f>
        <v>40198724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393">
        <v>73614153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389"/>
      <c r="D345" s="16"/>
      <c r="E345" s="16"/>
    </row>
    <row r="346" spans="1:5" x14ac:dyDescent="0.35">
      <c r="A346" s="16" t="s">
        <v>488</v>
      </c>
      <c r="B346" s="42" t="s">
        <v>299</v>
      </c>
      <c r="C346" s="389"/>
      <c r="D346" s="16"/>
      <c r="E346" s="16"/>
    </row>
    <row r="347" spans="1:5" x14ac:dyDescent="0.35">
      <c r="A347" s="16" t="s">
        <v>489</v>
      </c>
      <c r="B347" s="42" t="s">
        <v>299</v>
      </c>
      <c r="C347" s="389"/>
      <c r="D347" s="16"/>
      <c r="E347" s="16"/>
    </row>
    <row r="348" spans="1:5" x14ac:dyDescent="0.35">
      <c r="A348" s="16" t="s">
        <v>490</v>
      </c>
      <c r="B348" s="42" t="s">
        <v>299</v>
      </c>
      <c r="C348" s="389"/>
      <c r="D348" s="16"/>
      <c r="E348" s="16"/>
    </row>
    <row r="349" spans="1:5" x14ac:dyDescent="0.35">
      <c r="A349" s="16" t="s">
        <v>491</v>
      </c>
      <c r="B349" s="42" t="s">
        <v>299</v>
      </c>
      <c r="C349" s="389"/>
      <c r="D349" s="16"/>
      <c r="E349" s="16"/>
    </row>
    <row r="350" spans="1:5" x14ac:dyDescent="0.35">
      <c r="A350" s="16" t="s">
        <v>492</v>
      </c>
      <c r="B350" s="16"/>
      <c r="C350" s="23"/>
      <c r="D350" s="28">
        <f>D324+D329+D341+C343+C347+C348</f>
        <v>126567837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f>D308</f>
        <v>140744619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389">
        <v>51114135.790000007</v>
      </c>
      <c r="D358" s="16"/>
      <c r="E358" s="16"/>
    </row>
    <row r="359" spans="1:5" x14ac:dyDescent="0.35">
      <c r="A359" s="16" t="s">
        <v>497</v>
      </c>
      <c r="B359" s="42" t="s">
        <v>299</v>
      </c>
      <c r="C359" s="389">
        <v>272905087.03000003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f>SUM(C358:C359)</f>
        <v>324019222.82000005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388">
        <v>9371978</v>
      </c>
      <c r="D362" s="16"/>
      <c r="E362" s="41"/>
    </row>
    <row r="363" spans="1:5" x14ac:dyDescent="0.35">
      <c r="A363" s="16" t="s">
        <v>500</v>
      </c>
      <c r="B363" s="42" t="s">
        <v>299</v>
      </c>
      <c r="C363" s="388">
        <v>190827906</v>
      </c>
      <c r="D363" s="16"/>
      <c r="E363" s="16"/>
    </row>
    <row r="364" spans="1:5" x14ac:dyDescent="0.35">
      <c r="A364" s="16" t="s">
        <v>501</v>
      </c>
      <c r="B364" s="42" t="s">
        <v>299</v>
      </c>
      <c r="C364" s="388">
        <v>6180051</v>
      </c>
      <c r="D364" s="16"/>
      <c r="E364" s="16"/>
    </row>
    <row r="365" spans="1:5" x14ac:dyDescent="0.35">
      <c r="A365" s="16" t="s">
        <v>502</v>
      </c>
      <c r="B365" s="42" t="s">
        <v>299</v>
      </c>
      <c r="C365" s="388"/>
      <c r="D365" s="16"/>
      <c r="E365" s="16"/>
    </row>
    <row r="366" spans="1:5" x14ac:dyDescent="0.35">
      <c r="A366" s="16" t="s">
        <v>421</v>
      </c>
      <c r="B366" s="16"/>
      <c r="C366" s="23"/>
      <c r="D366" s="28">
        <f>SUM(C362:C365)</f>
        <v>206379935</v>
      </c>
      <c r="E366" s="16"/>
    </row>
    <row r="367" spans="1:5" x14ac:dyDescent="0.35">
      <c r="A367" s="16" t="s">
        <v>503</v>
      </c>
      <c r="B367" s="16"/>
      <c r="C367" s="23"/>
      <c r="D367" s="28">
        <f>D360-D366</f>
        <v>117639287.82000005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388"/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388">
        <v>125036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388"/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388"/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388"/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388"/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388"/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388"/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388"/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388"/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391">
        <v>599494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517</v>
      </c>
      <c r="B381" s="42"/>
      <c r="C381" s="42"/>
      <c r="D381" s="28">
        <f>SUM(C370:C380)</f>
        <v>724530</v>
      </c>
      <c r="E381" s="28"/>
      <c r="F381" s="56"/>
    </row>
    <row r="382" spans="1:6" x14ac:dyDescent="0.35">
      <c r="A382" s="52" t="s">
        <v>518</v>
      </c>
      <c r="B382" s="42" t="s">
        <v>299</v>
      </c>
      <c r="C382" s="388"/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f>D381+C382</f>
        <v>724530</v>
      </c>
      <c r="E383" s="16"/>
    </row>
    <row r="384" spans="1:6" x14ac:dyDescent="0.35">
      <c r="A384" s="16" t="s">
        <v>520</v>
      </c>
      <c r="B384" s="16"/>
      <c r="C384" s="23"/>
      <c r="D384" s="28">
        <f>D367+D383</f>
        <v>118363817.82000005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388">
        <v>46313785</v>
      </c>
      <c r="D389" s="16"/>
      <c r="E389" s="16"/>
    </row>
    <row r="390" spans="1:5" x14ac:dyDescent="0.35">
      <c r="A390" s="16" t="s">
        <v>11</v>
      </c>
      <c r="B390" s="42" t="s">
        <v>299</v>
      </c>
      <c r="C390" s="388">
        <v>11777727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88">
        <v>12517700</v>
      </c>
      <c r="D391" s="16"/>
      <c r="E391" s="16"/>
    </row>
    <row r="392" spans="1:5" x14ac:dyDescent="0.35">
      <c r="A392" s="16" t="s">
        <v>523</v>
      </c>
      <c r="B392" s="42" t="s">
        <v>299</v>
      </c>
      <c r="C392" s="388">
        <v>17537542</v>
      </c>
      <c r="D392" s="16"/>
      <c r="E392" s="16"/>
    </row>
    <row r="393" spans="1:5" x14ac:dyDescent="0.35">
      <c r="A393" s="16" t="s">
        <v>524</v>
      </c>
      <c r="B393" s="42" t="s">
        <v>299</v>
      </c>
      <c r="C393" s="388">
        <v>649187</v>
      </c>
      <c r="D393" s="16"/>
      <c r="E393" s="16"/>
    </row>
    <row r="394" spans="1:5" x14ac:dyDescent="0.35">
      <c r="A394" s="16" t="s">
        <v>525</v>
      </c>
      <c r="B394" s="42" t="s">
        <v>299</v>
      </c>
      <c r="C394" s="388">
        <v>7472591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88">
        <v>3970249</v>
      </c>
      <c r="D395" s="16"/>
      <c r="E395" s="16"/>
    </row>
    <row r="396" spans="1:5" x14ac:dyDescent="0.35">
      <c r="A396" s="16" t="s">
        <v>526</v>
      </c>
      <c r="B396" s="42" t="s">
        <v>299</v>
      </c>
      <c r="C396" s="388">
        <v>756340</v>
      </c>
      <c r="D396" s="16"/>
      <c r="E396" s="16"/>
    </row>
    <row r="397" spans="1:5" x14ac:dyDescent="0.35">
      <c r="A397" s="16" t="s">
        <v>527</v>
      </c>
      <c r="B397" s="42" t="s">
        <v>299</v>
      </c>
      <c r="C397" s="388">
        <v>666696</v>
      </c>
      <c r="D397" s="16"/>
      <c r="E397" s="16"/>
    </row>
    <row r="398" spans="1:5" x14ac:dyDescent="0.35">
      <c r="A398" s="16" t="s">
        <v>528</v>
      </c>
      <c r="B398" s="42" t="s">
        <v>299</v>
      </c>
      <c r="C398" s="388">
        <v>797162</v>
      </c>
      <c r="D398" s="16"/>
      <c r="E398" s="16"/>
    </row>
    <row r="399" spans="1:5" x14ac:dyDescent="0.35">
      <c r="A399" s="16" t="s">
        <v>529</v>
      </c>
      <c r="B399" s="42" t="s">
        <v>299</v>
      </c>
      <c r="C399" s="388">
        <v>946190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88"/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88"/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388">
        <v>169929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88"/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88"/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88"/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88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88">
        <v>796642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8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88">
        <v>349799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88">
        <v>433602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88"/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88"/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91">
        <f>2126455-C403-C410-C411</f>
        <v>1173125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f>SUM(C401:C414)</f>
        <v>2923097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f>SUM(C389:C399,D415)</f>
        <v>106328266</v>
      </c>
      <c r="E416" s="28"/>
    </row>
    <row r="417" spans="1:13" x14ac:dyDescent="0.35">
      <c r="A417" s="28" t="s">
        <v>534</v>
      </c>
      <c r="B417" s="16"/>
      <c r="C417" s="23"/>
      <c r="D417" s="28">
        <f>D384-D416</f>
        <v>12035551.820000052</v>
      </c>
      <c r="E417" s="28"/>
    </row>
    <row r="418" spans="1:13" x14ac:dyDescent="0.35">
      <c r="A418" s="28" t="s">
        <v>535</v>
      </c>
      <c r="B418" s="16"/>
      <c r="C418" s="391">
        <v>1615337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388">
        <v>0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f>SUM(C418:C419)</f>
        <v>1615337</v>
      </c>
      <c r="E420" s="28"/>
      <c r="F420" s="11">
        <f>D420-C399</f>
        <v>669147</v>
      </c>
    </row>
    <row r="421" spans="1:13" x14ac:dyDescent="0.35">
      <c r="A421" s="28" t="s">
        <v>538</v>
      </c>
      <c r="B421" s="16"/>
      <c r="C421" s="23"/>
      <c r="D421" s="28">
        <f>D417+D420</f>
        <v>13650888.820000052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388"/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388"/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f>D421+C422-C423</f>
        <v>13650888.820000052</v>
      </c>
      <c r="E424" s="16"/>
    </row>
    <row r="426" spans="1:13" ht="29.5" customHeight="1" x14ac:dyDescent="0.35">
      <c r="A426" s="396" t="s">
        <v>1374</v>
      </c>
      <c r="B426" s="396"/>
      <c r="C426" s="396"/>
      <c r="D426" s="396"/>
      <c r="E426" s="39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542</v>
      </c>
      <c r="D612" s="227">
        <f>CE90-(BE90+CD90)</f>
        <v>97532</v>
      </c>
      <c r="E612" s="229">
        <f>SUM(C624:D647)+SUM(C668:D713)</f>
        <v>94295371.038694993</v>
      </c>
      <c r="F612" s="229">
        <f>CE64-(AX64+BD64+BE64+BG64+BJ64+BN64+BP64+BQ64+CB64+CC64+CD64)</f>
        <v>16854356</v>
      </c>
      <c r="G612" s="227">
        <f>CE91-(AX91+AY91+BD91+BE91+BG91+BJ91+BN91+BP91+BQ91+CB91+CC91+CD91)</f>
        <v>19666</v>
      </c>
      <c r="H612" s="232">
        <f>CE60-(AX60+AY60+AZ60+BD60+BE60+BG60+BJ60+BN60+BO60+BP60+BQ60+BR60+CB60+CC60+CD60)</f>
        <v>387.06</v>
      </c>
      <c r="I612" s="227">
        <f>CE92-(AX92+AY92+AZ92+BD92+BE92+BF92+BG92+BJ92+BN92+BO92+BP92+BQ92+BR92+CB92+CC92+CD92)</f>
        <v>15626.180000000002</v>
      </c>
      <c r="J612" s="227">
        <f>CE93-(AX93+AY93+AZ93+BA93+BD93+BE93+BF93+BG93+BJ93+BN93+BO93+BP93+BQ93+BR93+CB93+CC93+CD93)</f>
        <v>214204</v>
      </c>
      <c r="K612" s="227">
        <f>CE89-(AW89+AX89+AY89+AZ89+BA89+BB89+BC89+BD89+BE89+BF89+BG89+BH89+BI89+BJ89+BK89+BL89+BM89+BN89+BO89+BP89+BQ89+BR89+BS89+BT89+BU89+BV89+BW89+BX89+CB89+CC89+CD89)</f>
        <v>324019222.81999999</v>
      </c>
      <c r="L612" s="233">
        <f>CE94-(AW94+AX94+AY94+AZ94+BA94+BB94+BC94+BD94+BE94+BF94+BG94+BH94+BI94+BJ94+BK94+BL94+BM94+BN94+BO94+BP94+BQ94+BR94+BS94+BT94+BU94+BV94+BW94+BX94+BY94+BZ94+CA94+CB94+CC94+CD94)</f>
        <v>79.100000000000009</v>
      </c>
    </row>
    <row r="613" spans="1:14" s="211" customFormat="1" ht="12.65" customHeight="1" x14ac:dyDescent="0.3">
      <c r="A613" s="222"/>
      <c r="C613" s="220" t="s">
        <v>543</v>
      </c>
      <c r="D613" s="228" t="s">
        <v>544</v>
      </c>
      <c r="E613" s="230" t="s">
        <v>545</v>
      </c>
      <c r="F613" s="231" t="s">
        <v>546</v>
      </c>
      <c r="G613" s="228" t="s">
        <v>547</v>
      </c>
      <c r="H613" s="231" t="s">
        <v>548</v>
      </c>
      <c r="I613" s="228" t="s">
        <v>549</v>
      </c>
      <c r="J613" s="228" t="s">
        <v>550</v>
      </c>
      <c r="K613" s="220" t="s">
        <v>551</v>
      </c>
      <c r="L613" s="221" t="s">
        <v>552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1303423</v>
      </c>
      <c r="D614" s="227"/>
      <c r="E614" s="229"/>
      <c r="F614" s="229"/>
      <c r="G614" s="227"/>
      <c r="H614" s="229"/>
      <c r="I614" s="227"/>
      <c r="J614" s="227"/>
      <c r="N614" s="223" t="s">
        <v>553</v>
      </c>
    </row>
    <row r="615" spans="1:14" s="211" customFormat="1" ht="12.65" customHeight="1" x14ac:dyDescent="0.3">
      <c r="A615" s="222"/>
      <c r="B615" s="221" t="s">
        <v>554</v>
      </c>
      <c r="C615" s="227">
        <f>CD69-CD84</f>
        <v>-18620</v>
      </c>
      <c r="D615" s="227">
        <f>SUM(C614:C615)</f>
        <v>1284803</v>
      </c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>
        <v>8310</v>
      </c>
      <c r="B616" s="226" t="s">
        <v>556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1279788</v>
      </c>
      <c r="D617" s="227">
        <f>(D615/D612)*BJ90</f>
        <v>8378.1190583603329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8470</v>
      </c>
      <c r="B618" s="226" t="s">
        <v>559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8610</v>
      </c>
      <c r="B619" s="226" t="s">
        <v>561</v>
      </c>
      <c r="C619" s="227">
        <f>BN85</f>
        <v>4910455</v>
      </c>
      <c r="D619" s="227">
        <f>(D615/D612)*BN90</f>
        <v>228264.22491079851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8790</v>
      </c>
      <c r="B620" s="226" t="s">
        <v>563</v>
      </c>
      <c r="C620" s="227">
        <f>CC85</f>
        <v>0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8630</v>
      </c>
      <c r="B621" s="226" t="s">
        <v>565</v>
      </c>
      <c r="C621" s="227">
        <f>BP85</f>
        <v>2588450</v>
      </c>
      <c r="D621" s="227">
        <f>(D615/D612)*BP90</f>
        <v>8035.6173358487476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8770</v>
      </c>
      <c r="B622" s="221" t="s">
        <v>567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8640</v>
      </c>
      <c r="B623" s="226" t="s">
        <v>569</v>
      </c>
      <c r="C623" s="227">
        <f>BQ85</f>
        <v>0</v>
      </c>
      <c r="D623" s="227">
        <f>(D615/D612)*BQ90</f>
        <v>0</v>
      </c>
      <c r="E623" s="229">
        <f>SUM(C616:D623)</f>
        <v>9023370.9613050073</v>
      </c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0</v>
      </c>
      <c r="D624" s="227">
        <f>(D615/D612)*BD90</f>
        <v>0</v>
      </c>
      <c r="E624" s="229">
        <f>(E623/E612)*SUM(C624:D624)</f>
        <v>0</v>
      </c>
      <c r="F624" s="229">
        <f>SUM(C624:E624)</f>
        <v>0</v>
      </c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1469430</v>
      </c>
      <c r="D625" s="227">
        <f>(D615/D612)*AY90</f>
        <v>28453.989254808679</v>
      </c>
      <c r="E625" s="229">
        <f>(E623/E612)*SUM(C625:D625)</f>
        <v>143336.44104861881</v>
      </c>
      <c r="F625" s="229">
        <f>(F624/F612)*AY64</f>
        <v>0</v>
      </c>
      <c r="G625" s="227">
        <f>SUM(C625:F625)</f>
        <v>1641220.4303034276</v>
      </c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1087370</v>
      </c>
      <c r="D626" s="227">
        <f>(D615/D612)*BR90</f>
        <v>3385.4977955952918</v>
      </c>
      <c r="E626" s="229">
        <f>(E623/E612)*SUM(C626:D626)</f>
        <v>104377.24966004626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8620</v>
      </c>
      <c r="B627" s="221" t="s">
        <v>574</v>
      </c>
      <c r="C627" s="227">
        <f>BO85</f>
        <v>133606</v>
      </c>
      <c r="D627" s="227">
        <f>(D615/D612)*BO90</f>
        <v>0</v>
      </c>
      <c r="E627" s="229">
        <f>(E623/E612)*SUM(C627:D627)</f>
        <v>12785.107979069271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1341523.8554347109</v>
      </c>
      <c r="I628" s="227"/>
      <c r="J628" s="227"/>
      <c r="N628" s="223" t="s">
        <v>576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902649</v>
      </c>
      <c r="D629" s="227">
        <f>(D615/D612)*BF90</f>
        <v>11065.440265758931</v>
      </c>
      <c r="E629" s="229">
        <f>(E623/E612)*SUM(C629:D629)</f>
        <v>87435.727293928168</v>
      </c>
      <c r="F629" s="229">
        <f>(F624/F612)*BF64</f>
        <v>0</v>
      </c>
      <c r="G629" s="227">
        <f>(G625/G612)*BF91</f>
        <v>0</v>
      </c>
      <c r="H629" s="229">
        <f>(H628/H612)*BF60</f>
        <v>38263.895427063522</v>
      </c>
      <c r="I629" s="227">
        <f>SUM(C629:H629)</f>
        <v>1039414.0629867506</v>
      </c>
      <c r="J629" s="227"/>
      <c r="N629" s="223" t="s">
        <v>577</v>
      </c>
    </row>
    <row r="630" spans="1:14" s="211" customFormat="1" ht="12.65" customHeight="1" x14ac:dyDescent="0.3">
      <c r="A630" s="222">
        <v>8350</v>
      </c>
      <c r="B630" s="226" t="s">
        <v>578</v>
      </c>
      <c r="C630" s="227">
        <f>BA85</f>
        <v>267896</v>
      </c>
      <c r="D630" s="227">
        <f>(D615/D612)*BA90</f>
        <v>11697.751138088011</v>
      </c>
      <c r="E630" s="229">
        <f>(E623/E612)*SUM(C630:D630)</f>
        <v>26755.058145393748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12122.144941291181</v>
      </c>
      <c r="J630" s="227">
        <f>SUM(C630:I630)</f>
        <v>318470.95422477293</v>
      </c>
      <c r="N630" s="223" t="s">
        <v>579</v>
      </c>
    </row>
    <row r="631" spans="1:14" s="211" customFormat="1" ht="12.65" customHeight="1" x14ac:dyDescent="0.3">
      <c r="A631" s="222">
        <v>8200</v>
      </c>
      <c r="B631" s="226" t="s">
        <v>580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581</v>
      </c>
    </row>
    <row r="632" spans="1:14" s="211" customFormat="1" ht="12.65" customHeight="1" x14ac:dyDescent="0.3">
      <c r="A632" s="222">
        <v>8360</v>
      </c>
      <c r="B632" s="226" t="s">
        <v>582</v>
      </c>
      <c r="C632" s="227">
        <f>BB85</f>
        <v>682591</v>
      </c>
      <c r="D632" s="227">
        <f>(D615/D612)*BB90</f>
        <v>3741.1726612804005</v>
      </c>
      <c r="E632" s="229">
        <f>(E623/E612)*SUM(C632:D632)</f>
        <v>65676.922720414383</v>
      </c>
      <c r="F632" s="229">
        <f>(F624/F612)*BB64</f>
        <v>0</v>
      </c>
      <c r="G632" s="227">
        <f>(G625/G612)*BB91</f>
        <v>0</v>
      </c>
      <c r="H632" s="229">
        <f>(H628/H612)*BB60</f>
        <v>17364.322109564153</v>
      </c>
      <c r="I632" s="227">
        <f>(I629/I612)*BB92</f>
        <v>3876.6385380731454</v>
      </c>
      <c r="J632" s="227">
        <f>(J630/J612)*BB93</f>
        <v>0</v>
      </c>
      <c r="N632" s="223" t="s">
        <v>583</v>
      </c>
    </row>
    <row r="633" spans="1:14" s="211" customFormat="1" ht="12.65" customHeight="1" x14ac:dyDescent="0.3">
      <c r="A633" s="222">
        <v>8370</v>
      </c>
      <c r="B633" s="226" t="s">
        <v>584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585</v>
      </c>
    </row>
    <row r="634" spans="1:14" s="211" customFormat="1" ht="12.65" customHeight="1" x14ac:dyDescent="0.3">
      <c r="A634" s="222">
        <v>8490</v>
      </c>
      <c r="B634" s="226" t="s">
        <v>586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587</v>
      </c>
    </row>
    <row r="635" spans="1:14" s="211" customFormat="1" ht="12.65" customHeight="1" x14ac:dyDescent="0.3">
      <c r="A635" s="222">
        <v>8530</v>
      </c>
      <c r="B635" s="226" t="s">
        <v>588</v>
      </c>
      <c r="C635" s="227">
        <f>BK85</f>
        <v>4720245</v>
      </c>
      <c r="D635" s="227">
        <f>(D615/D612)*BK90</f>
        <v>6770.9955911905836</v>
      </c>
      <c r="E635" s="229">
        <f>(E623/E612)*SUM(C635:D635)</f>
        <v>452340.53801791091</v>
      </c>
      <c r="F635" s="229">
        <f>(F624/F612)*BK64</f>
        <v>0</v>
      </c>
      <c r="G635" s="227">
        <f>(G625/G612)*BK91</f>
        <v>0</v>
      </c>
      <c r="H635" s="229">
        <f>(H628/H612)*BK60</f>
        <v>106334.81084260045</v>
      </c>
      <c r="I635" s="227">
        <f>(I629/I612)*BK92</f>
        <v>7016.2634350713006</v>
      </c>
      <c r="J635" s="227">
        <f>(J630/J612)*BK93</f>
        <v>0</v>
      </c>
      <c r="N635" s="223" t="s">
        <v>589</v>
      </c>
    </row>
    <row r="636" spans="1:14" s="211" customFormat="1" ht="12.65" customHeight="1" x14ac:dyDescent="0.3">
      <c r="A636" s="222">
        <v>8480</v>
      </c>
      <c r="B636" s="226" t="s">
        <v>590</v>
      </c>
      <c r="C636" s="227">
        <f>BH85</f>
        <v>3207130</v>
      </c>
      <c r="D636" s="227">
        <f>(D615/D612)*BH90</f>
        <v>9115.8150760775952</v>
      </c>
      <c r="E636" s="229">
        <f>(E623/E612)*SUM(C636:D636)</f>
        <v>307770.98358589673</v>
      </c>
      <c r="F636" s="229">
        <f>(F624/F612)*BH64</f>
        <v>0</v>
      </c>
      <c r="G636" s="227">
        <f>(G625/G612)*BH91</f>
        <v>0</v>
      </c>
      <c r="H636" s="229">
        <f>(H628/H612)*BH60</f>
        <v>26964.95529189803</v>
      </c>
      <c r="I636" s="227">
        <f>(I629/I612)*BH92</f>
        <v>9446.1468564133029</v>
      </c>
      <c r="J636" s="227">
        <f>(J630/J612)*BH93</f>
        <v>0</v>
      </c>
      <c r="N636" s="223" t="s">
        <v>591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0</v>
      </c>
      <c r="D637" s="227">
        <f>(D615/D612)*BL90</f>
        <v>0</v>
      </c>
      <c r="E637" s="229">
        <f>(E623/E612)*SUM(C637:D637)</f>
        <v>0</v>
      </c>
      <c r="F637" s="229">
        <f>(F624/F612)*BL64</f>
        <v>0</v>
      </c>
      <c r="G637" s="227">
        <f>(G625/G612)*BL91</f>
        <v>0</v>
      </c>
      <c r="H637" s="229">
        <f>(H628/H612)*BL60</f>
        <v>0</v>
      </c>
      <c r="I637" s="227">
        <f>(I629/I612)*BL92</f>
        <v>0</v>
      </c>
      <c r="J637" s="227">
        <f>(J630/J612)*BL93</f>
        <v>0</v>
      </c>
      <c r="N637" s="223" t="s">
        <v>592</v>
      </c>
    </row>
    <row r="638" spans="1:14" s="211" customFormat="1" ht="12.65" customHeight="1" x14ac:dyDescent="0.3">
      <c r="A638" s="222">
        <v>8590</v>
      </c>
      <c r="B638" s="226" t="s">
        <v>593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594</v>
      </c>
    </row>
    <row r="639" spans="1:14" s="211" customFormat="1" ht="12.65" customHeight="1" x14ac:dyDescent="0.3">
      <c r="A639" s="222">
        <v>8660</v>
      </c>
      <c r="B639" s="226" t="s">
        <v>595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596</v>
      </c>
    </row>
    <row r="640" spans="1:14" s="211" customFormat="1" ht="12.65" customHeight="1" x14ac:dyDescent="0.3">
      <c r="A640" s="222">
        <v>8670</v>
      </c>
      <c r="B640" s="226" t="s">
        <v>597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598</v>
      </c>
    </row>
    <row r="641" spans="1:14" s="211" customFormat="1" ht="12.65" customHeight="1" x14ac:dyDescent="0.3">
      <c r="A641" s="222">
        <v>8680</v>
      </c>
      <c r="B641" s="226" t="s">
        <v>599</v>
      </c>
      <c r="C641" s="227">
        <f>BU85</f>
        <v>7348</v>
      </c>
      <c r="D641" s="227">
        <f>(D615/D612)*BU90</f>
        <v>0</v>
      </c>
      <c r="E641" s="229">
        <f>(E623/E612)*SUM(C641:D641)</f>
        <v>703.14936028472528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600</v>
      </c>
    </row>
    <row r="642" spans="1:14" s="211" customFormat="1" ht="12.65" customHeight="1" x14ac:dyDescent="0.3">
      <c r="A642" s="222">
        <v>8690</v>
      </c>
      <c r="B642" s="226" t="s">
        <v>601</v>
      </c>
      <c r="C642" s="227">
        <f>BV85</f>
        <v>1077336</v>
      </c>
      <c r="D642" s="227">
        <f>(D615/D612)*BV90</f>
        <v>13146.796887175491</v>
      </c>
      <c r="E642" s="229">
        <f>(E623/E612)*SUM(C642:D642)</f>
        <v>104351.15419606905</v>
      </c>
      <c r="F642" s="229">
        <f>(F624/F612)*BV64</f>
        <v>0</v>
      </c>
      <c r="G642" s="227">
        <f>(G625/G612)*BV91</f>
        <v>0</v>
      </c>
      <c r="H642" s="229">
        <f>(H628/H612)*BV60</f>
        <v>35872.401962872056</v>
      </c>
      <c r="I642" s="227">
        <f>(I629/I612)*BV92</f>
        <v>13623.444388860002</v>
      </c>
      <c r="J642" s="227">
        <f>(J630/J612)*BV93</f>
        <v>0</v>
      </c>
      <c r="N642" s="223" t="s">
        <v>602</v>
      </c>
    </row>
    <row r="643" spans="1:14" s="211" customFormat="1" ht="12.65" customHeight="1" x14ac:dyDescent="0.3">
      <c r="A643" s="222">
        <v>8700</v>
      </c>
      <c r="B643" s="226" t="s">
        <v>603</v>
      </c>
      <c r="C643" s="227">
        <f>BW85</f>
        <v>586242</v>
      </c>
      <c r="D643" s="227">
        <f>(D615/D612)*BW90</f>
        <v>2160.3954804576961</v>
      </c>
      <c r="E643" s="229">
        <f>(E623/E612)*SUM(C643:D643)</f>
        <v>56305.765918900892</v>
      </c>
      <c r="F643" s="229">
        <f>(F624/F612)*BW64</f>
        <v>0</v>
      </c>
      <c r="G643" s="227">
        <f>(G625/G612)*BW91</f>
        <v>0</v>
      </c>
      <c r="H643" s="229">
        <f>(H628/H612)*BW60</f>
        <v>13066.565739133106</v>
      </c>
      <c r="I643" s="227">
        <f>(I629/I612)*BW92</f>
        <v>2238.9782634101248</v>
      </c>
      <c r="J643" s="227">
        <f>(J630/J612)*BW93</f>
        <v>0</v>
      </c>
      <c r="N643" s="223" t="s">
        <v>604</v>
      </c>
    </row>
    <row r="644" spans="1:14" s="211" customFormat="1" ht="12.65" customHeight="1" x14ac:dyDescent="0.3">
      <c r="A644" s="222">
        <v>8710</v>
      </c>
      <c r="B644" s="226" t="s">
        <v>605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>
        <f>(H628/H612)*BX60</f>
        <v>0</v>
      </c>
      <c r="I644" s="227">
        <f>(I629/I612)*BX92</f>
        <v>0</v>
      </c>
      <c r="J644" s="227">
        <f>(J630/J612)*BX93</f>
        <v>0</v>
      </c>
      <c r="K644" s="229">
        <f>SUM(C631:J644)</f>
        <v>11538780.216923555</v>
      </c>
      <c r="L644" s="229"/>
      <c r="N644" s="223" t="s">
        <v>606</v>
      </c>
    </row>
    <row r="645" spans="1:14" s="211" customFormat="1" ht="12.65" customHeight="1" x14ac:dyDescent="0.3">
      <c r="A645" s="222">
        <v>8720</v>
      </c>
      <c r="B645" s="226" t="s">
        <v>607</v>
      </c>
      <c r="C645" s="227">
        <f>BY85</f>
        <v>1995678</v>
      </c>
      <c r="D645" s="227">
        <f>(D615/D612)*BY90</f>
        <v>7390.1333203461427</v>
      </c>
      <c r="E645" s="229">
        <f>(E623/E612)*SUM(C645:D645)</f>
        <v>191678.83458776813</v>
      </c>
      <c r="F645" s="229">
        <f>(F624/F612)*BY64</f>
        <v>0</v>
      </c>
      <c r="G645" s="227">
        <f>(G625/G612)*BY91</f>
        <v>0</v>
      </c>
      <c r="H645" s="229">
        <f>(H628/H612)*BY60</f>
        <v>42041.761913974689</v>
      </c>
      <c r="I645" s="227">
        <f>(I629/I612)*BY92</f>
        <v>7658.1570845635069</v>
      </c>
      <c r="J645" s="227">
        <f>(J630/J612)*BY93</f>
        <v>0</v>
      </c>
      <c r="K645" s="229">
        <v>0</v>
      </c>
      <c r="L645" s="229"/>
      <c r="N645" s="223" t="s">
        <v>608</v>
      </c>
    </row>
    <row r="646" spans="1:14" s="211" customFormat="1" ht="12.65" customHeight="1" x14ac:dyDescent="0.3">
      <c r="A646" s="222">
        <v>8730</v>
      </c>
      <c r="B646" s="226" t="s">
        <v>609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8740</v>
      </c>
      <c r="B647" s="226" t="s">
        <v>611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2244446.8869066522</v>
      </c>
      <c r="N647" s="223" t="s">
        <v>612</v>
      </c>
    </row>
    <row r="648" spans="1:14" s="211" customFormat="1" ht="12.65" customHeight="1" x14ac:dyDescent="0.3">
      <c r="A648" s="222"/>
      <c r="B648" s="222"/>
      <c r="C648" s="211">
        <f>SUM(C614:C647)</f>
        <v>26201017</v>
      </c>
      <c r="L648" s="225"/>
    </row>
    <row r="666" spans="1:14" s="211" customFormat="1" ht="12.65" customHeight="1" x14ac:dyDescent="0.3">
      <c r="C666" s="220" t="s">
        <v>613</v>
      </c>
      <c r="M666" s="220" t="s">
        <v>614</v>
      </c>
    </row>
    <row r="667" spans="1:14" s="211" customFormat="1" ht="12.65" customHeight="1" x14ac:dyDescent="0.3">
      <c r="C667" s="220" t="s">
        <v>543</v>
      </c>
      <c r="D667" s="220" t="s">
        <v>544</v>
      </c>
      <c r="E667" s="221" t="s">
        <v>545</v>
      </c>
      <c r="F667" s="220" t="s">
        <v>546</v>
      </c>
      <c r="G667" s="220" t="s">
        <v>547</v>
      </c>
      <c r="H667" s="220" t="s">
        <v>548</v>
      </c>
      <c r="I667" s="220" t="s">
        <v>549</v>
      </c>
      <c r="J667" s="220" t="s">
        <v>550</v>
      </c>
      <c r="K667" s="220" t="s">
        <v>551</v>
      </c>
      <c r="L667" s="221" t="s">
        <v>552</v>
      </c>
      <c r="M667" s="220" t="s">
        <v>615</v>
      </c>
    </row>
    <row r="668" spans="1:14" s="211" customFormat="1" ht="12.65" customHeight="1" x14ac:dyDescent="0.3">
      <c r="A668" s="222">
        <v>6010</v>
      </c>
      <c r="B668" s="221" t="s">
        <v>342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0</v>
      </c>
      <c r="L668" s="227">
        <f>(L647/L612)*C94</f>
        <v>0</v>
      </c>
      <c r="M668" s="211">
        <f t="shared" ref="M668:M713" si="24">ROUND(SUM(D668:L668),0)</f>
        <v>0</v>
      </c>
      <c r="N668" s="221" t="s">
        <v>616</v>
      </c>
    </row>
    <row r="669" spans="1:14" s="211" customFormat="1" ht="12.65" customHeight="1" x14ac:dyDescent="0.3">
      <c r="A669" s="222">
        <v>6030</v>
      </c>
      <c r="B669" s="221" t="s">
        <v>343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24"/>
        <v>0</v>
      </c>
      <c r="N669" s="221" t="s">
        <v>617</v>
      </c>
    </row>
    <row r="670" spans="1:14" s="211" customFormat="1" ht="12.65" customHeight="1" x14ac:dyDescent="0.3">
      <c r="A670" s="222">
        <v>6070</v>
      </c>
      <c r="B670" s="221" t="s">
        <v>618</v>
      </c>
      <c r="C670" s="227">
        <f>E85</f>
        <v>3294268</v>
      </c>
      <c r="D670" s="227">
        <f>(D615/D612)*E90</f>
        <v>71134.97313702169</v>
      </c>
      <c r="E670" s="229">
        <f>(E623/E612)*SUM(C670:D670)</f>
        <v>322044.22259956575</v>
      </c>
      <c r="F670" s="229">
        <f>(F624/F612)*E64</f>
        <v>0</v>
      </c>
      <c r="G670" s="227">
        <f>(G625/G612)*E91</f>
        <v>1082157.2927765965</v>
      </c>
      <c r="H670" s="229">
        <f>(H628/H612)*E60</f>
        <v>49770.791515636971</v>
      </c>
      <c r="I670" s="227">
        <f>(I629/I612)*E92</f>
        <v>73701.364107499059</v>
      </c>
      <c r="J670" s="227">
        <f>(J630/J612)*E93</f>
        <v>73860.985485483427</v>
      </c>
      <c r="K670" s="227">
        <f>(K644/K612)*E89</f>
        <v>378133.2729208091</v>
      </c>
      <c r="L670" s="227">
        <f>(L647/L612)*E94</f>
        <v>387316.05570513022</v>
      </c>
      <c r="M670" s="211">
        <f t="shared" si="24"/>
        <v>2438119</v>
      </c>
      <c r="N670" s="221" t="s">
        <v>619</v>
      </c>
    </row>
    <row r="671" spans="1:14" s="211" customFormat="1" ht="12.65" customHeight="1" x14ac:dyDescent="0.3">
      <c r="A671" s="222">
        <v>6100</v>
      </c>
      <c r="B671" s="221" t="s">
        <v>620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24"/>
        <v>0</v>
      </c>
      <c r="N671" s="221" t="s">
        <v>621</v>
      </c>
    </row>
    <row r="672" spans="1:14" s="211" customFormat="1" ht="12.65" customHeight="1" x14ac:dyDescent="0.3">
      <c r="A672" s="222">
        <v>6120</v>
      </c>
      <c r="B672" s="221" t="s">
        <v>622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24"/>
        <v>0</v>
      </c>
      <c r="N672" s="221" t="s">
        <v>623</v>
      </c>
    </row>
    <row r="673" spans="1:14" s="211" customFormat="1" ht="12.65" customHeight="1" x14ac:dyDescent="0.3">
      <c r="A673" s="222">
        <v>6140</v>
      </c>
      <c r="B673" s="221" t="s">
        <v>624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24"/>
        <v>0</v>
      </c>
      <c r="N673" s="221" t="s">
        <v>625</v>
      </c>
    </row>
    <row r="674" spans="1:14" s="211" customFormat="1" ht="12.65" customHeight="1" x14ac:dyDescent="0.3">
      <c r="A674" s="222">
        <v>6150</v>
      </c>
      <c r="B674" s="221" t="s">
        <v>626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24"/>
        <v>0</v>
      </c>
      <c r="N674" s="221" t="s">
        <v>627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808447</v>
      </c>
      <c r="D675" s="227">
        <f>(D615/D612)*J90</f>
        <v>17454.414704917359</v>
      </c>
      <c r="E675" s="229">
        <f>(E623/E612)*SUM(C675:D675)</f>
        <v>79032.66894502072</v>
      </c>
      <c r="F675" s="229">
        <f>(F624/F612)*J64</f>
        <v>0</v>
      </c>
      <c r="G675" s="227">
        <f>(G625/G612)*J91</f>
        <v>0</v>
      </c>
      <c r="H675" s="229">
        <f>(H628/H612)*J60</f>
        <v>10397.797670397696</v>
      </c>
      <c r="I675" s="227">
        <f>(I629/I612)*J92</f>
        <v>18092.753643718181</v>
      </c>
      <c r="J675" s="227">
        <f>(J630/J612)*J93</f>
        <v>18126.635701987037</v>
      </c>
      <c r="K675" s="227">
        <f>(K644/K612)*J89</f>
        <v>92798.766751375122</v>
      </c>
      <c r="L675" s="227">
        <f>(L647/L612)*J94</f>
        <v>85124.407847281371</v>
      </c>
      <c r="M675" s="211">
        <f t="shared" si="24"/>
        <v>321027</v>
      </c>
      <c r="N675" s="221" t="s">
        <v>628</v>
      </c>
    </row>
    <row r="676" spans="1:14" s="211" customFormat="1" ht="12.65" customHeight="1" x14ac:dyDescent="0.3">
      <c r="A676" s="222">
        <v>6200</v>
      </c>
      <c r="B676" s="221" t="s">
        <v>348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24"/>
        <v>0</v>
      </c>
      <c r="N676" s="221" t="s">
        <v>629</v>
      </c>
    </row>
    <row r="677" spans="1:14" s="211" customFormat="1" ht="12.65" customHeight="1" x14ac:dyDescent="0.3">
      <c r="A677" s="222">
        <v>6210</v>
      </c>
      <c r="B677" s="221" t="s">
        <v>349</v>
      </c>
      <c r="C677" s="227">
        <f>L85</f>
        <v>1046444</v>
      </c>
      <c r="D677" s="227">
        <f>(D615/D612)*L90</f>
        <v>22591.94054259115</v>
      </c>
      <c r="E677" s="229">
        <f>(E623/E612)*SUM(C677:D677)</f>
        <v>102298.84835518543</v>
      </c>
      <c r="F677" s="229">
        <f>(F624/F612)*L64</f>
        <v>0</v>
      </c>
      <c r="G677" s="227">
        <f>(G625/G612)*L91</f>
        <v>343749.97215599607</v>
      </c>
      <c r="H677" s="229">
        <f>(H628/H612)*L60</f>
        <v>15804.652459004497</v>
      </c>
      <c r="I677" s="227">
        <f>(I629/I612)*L92</f>
        <v>23414.151774223526</v>
      </c>
      <c r="J677" s="227">
        <f>(J630/J612)*L93</f>
        <v>23462.634351464683</v>
      </c>
      <c r="K677" s="227">
        <f>(K644/K612)*L89</f>
        <v>120118.02154000275</v>
      </c>
      <c r="L677" s="227">
        <f>(L647/L612)*L94</f>
        <v>122862.89532624277</v>
      </c>
      <c r="M677" s="211">
        <f t="shared" si="24"/>
        <v>774303</v>
      </c>
      <c r="N677" s="221" t="s">
        <v>630</v>
      </c>
    </row>
    <row r="678" spans="1:14" s="211" customFormat="1" ht="12.65" customHeight="1" x14ac:dyDescent="0.3">
      <c r="A678" s="222">
        <v>6330</v>
      </c>
      <c r="B678" s="221" t="s">
        <v>631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24"/>
        <v>0</v>
      </c>
      <c r="N678" s="221" t="s">
        <v>632</v>
      </c>
    </row>
    <row r="679" spans="1:14" s="211" customFormat="1" ht="12.65" customHeight="1" x14ac:dyDescent="0.3">
      <c r="A679" s="222">
        <v>6400</v>
      </c>
      <c r="B679" s="221" t="s">
        <v>633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24"/>
        <v>0</v>
      </c>
      <c r="N679" s="221" t="s">
        <v>634</v>
      </c>
    </row>
    <row r="680" spans="1:14" s="211" customFormat="1" ht="12.65" customHeight="1" x14ac:dyDescent="0.3">
      <c r="A680" s="222">
        <v>7010</v>
      </c>
      <c r="B680" s="221" t="s">
        <v>635</v>
      </c>
      <c r="C680" s="227">
        <f>O85</f>
        <v>3999713</v>
      </c>
      <c r="D680" s="227">
        <f>(D615/D612)*O90</f>
        <v>36832.10831316901</v>
      </c>
      <c r="E680" s="229">
        <f>(E623/E612)*SUM(C680:D680)</f>
        <v>386267.57085885166</v>
      </c>
      <c r="F680" s="229">
        <f>(F624/F612)*O64</f>
        <v>0</v>
      </c>
      <c r="G680" s="227">
        <f>(G625/G612)*O91</f>
        <v>0</v>
      </c>
      <c r="H680" s="229">
        <f>(H628/H612)*O60</f>
        <v>64119.752300785796</v>
      </c>
      <c r="I680" s="227">
        <f>(I629/I612)*O92</f>
        <v>38167.728091049597</v>
      </c>
      <c r="J680" s="227">
        <f>(J630/J612)*O93</f>
        <v>32137.906605491455</v>
      </c>
      <c r="K680" s="227">
        <f>(K644/K612)*O89</f>
        <v>163530.01745206097</v>
      </c>
      <c r="L680" s="227">
        <f>(L647/L612)*O94</f>
        <v>369439.93005720113</v>
      </c>
      <c r="M680" s="211">
        <f t="shared" si="24"/>
        <v>1090495</v>
      </c>
      <c r="N680" s="221" t="s">
        <v>636</v>
      </c>
    </row>
    <row r="681" spans="1:14" s="211" customFormat="1" ht="12.65" customHeight="1" x14ac:dyDescent="0.3">
      <c r="A681" s="222">
        <v>7020</v>
      </c>
      <c r="B681" s="221" t="s">
        <v>637</v>
      </c>
      <c r="C681" s="227">
        <f>P85</f>
        <v>12537218</v>
      </c>
      <c r="D681" s="227">
        <f>(D615/D612)*P90</f>
        <v>98008.185211007672</v>
      </c>
      <c r="E681" s="229">
        <f>(E623/E612)*SUM(C681:D681)</f>
        <v>1209097.8782231805</v>
      </c>
      <c r="F681" s="229">
        <f>(F624/F612)*P64</f>
        <v>0</v>
      </c>
      <c r="G681" s="227">
        <f>(G625/G612)*P91</f>
        <v>0</v>
      </c>
      <c r="H681" s="229">
        <f>(H628/H612)*P60</f>
        <v>152085.12059235031</v>
      </c>
      <c r="I681" s="227">
        <f>(I629/I612)*P92</f>
        <v>101561.54401975979</v>
      </c>
      <c r="J681" s="227">
        <f>(J630/J612)*P93</f>
        <v>35795.347864258525</v>
      </c>
      <c r="K681" s="227">
        <f>(K644/K612)*P89</f>
        <v>2356829.1153395157</v>
      </c>
      <c r="L681" s="227">
        <f>(L647/L612)*P94</f>
        <v>712207.54565558746</v>
      </c>
      <c r="M681" s="211">
        <f t="shared" si="24"/>
        <v>4665585</v>
      </c>
      <c r="N681" s="221" t="s">
        <v>638</v>
      </c>
    </row>
    <row r="682" spans="1:14" s="211" customFormat="1" ht="12.65" customHeight="1" x14ac:dyDescent="0.3">
      <c r="A682" s="222">
        <v>7030</v>
      </c>
      <c r="B682" s="221" t="s">
        <v>639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>
        <f>(G625/G612)*Q91</f>
        <v>0</v>
      </c>
      <c r="H682" s="229">
        <f>(H628/H612)*Q60</f>
        <v>0</v>
      </c>
      <c r="I682" s="227">
        <f>(I629/I612)*Q92</f>
        <v>0</v>
      </c>
      <c r="J682" s="227">
        <f>(J630/J612)*Q93</f>
        <v>0</v>
      </c>
      <c r="K682" s="227">
        <f>(K644/K612)*Q89</f>
        <v>0</v>
      </c>
      <c r="L682" s="227">
        <f>(L647/L612)*Q94</f>
        <v>0</v>
      </c>
      <c r="M682" s="211">
        <f t="shared" si="24"/>
        <v>0</v>
      </c>
      <c r="N682" s="221" t="s">
        <v>640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1529027</v>
      </c>
      <c r="D683" s="227">
        <f>(D615/D612)*R90</f>
        <v>2120.8760509371282</v>
      </c>
      <c r="E683" s="229">
        <f>(E623/E612)*SUM(C683:D683)</f>
        <v>146519.54947557597</v>
      </c>
      <c r="F683" s="229">
        <f>(F624/F612)*R64</f>
        <v>0</v>
      </c>
      <c r="G683" s="227">
        <f>(G625/G612)*R91</f>
        <v>0</v>
      </c>
      <c r="H683" s="229">
        <f>(H628/H612)*R60</f>
        <v>0</v>
      </c>
      <c r="I683" s="227">
        <f>(I629/I612)*R92</f>
        <v>2197.7374278987081</v>
      </c>
      <c r="J683" s="227">
        <f>(J630/J612)*R93</f>
        <v>0</v>
      </c>
      <c r="K683" s="227">
        <f>(K644/K612)*R89</f>
        <v>696478.19956576463</v>
      </c>
      <c r="L683" s="227">
        <f>(L647/L612)*R94</f>
        <v>0</v>
      </c>
      <c r="M683" s="211">
        <f t="shared" si="24"/>
        <v>847316</v>
      </c>
      <c r="N683" s="221" t="s">
        <v>641</v>
      </c>
    </row>
    <row r="684" spans="1:14" s="211" customFormat="1" ht="12.65" customHeight="1" x14ac:dyDescent="0.3">
      <c r="A684" s="222">
        <v>7050</v>
      </c>
      <c r="B684" s="221" t="s">
        <v>642</v>
      </c>
      <c r="C684" s="227">
        <f>S85</f>
        <v>550605</v>
      </c>
      <c r="D684" s="227">
        <f>(D615/D612)*S90</f>
        <v>18969.326169872453</v>
      </c>
      <c r="E684" s="229">
        <f>(E623/E612)*SUM(C684:D684)</f>
        <v>54504.058666432938</v>
      </c>
      <c r="F684" s="229">
        <f>(F624/F612)*S64</f>
        <v>0</v>
      </c>
      <c r="G684" s="227">
        <f>(G625/G612)*S91</f>
        <v>0</v>
      </c>
      <c r="H684" s="229">
        <f>(H628/H612)*S60</f>
        <v>20552.980061819446</v>
      </c>
      <c r="I684" s="227">
        <f>(I629/I612)*S92</f>
        <v>19657.244694086752</v>
      </c>
      <c r="J684" s="227">
        <f>(J630/J612)*S93</f>
        <v>0</v>
      </c>
      <c r="K684" s="227">
        <f>(K644/K612)*S89</f>
        <v>467241.67877335765</v>
      </c>
      <c r="L684" s="227">
        <f>(L647/L612)*S94</f>
        <v>0</v>
      </c>
      <c r="M684" s="211">
        <f t="shared" si="24"/>
        <v>580925</v>
      </c>
      <c r="N684" s="221" t="s">
        <v>643</v>
      </c>
    </row>
    <row r="685" spans="1:14" s="211" customFormat="1" ht="12.65" customHeight="1" x14ac:dyDescent="0.3">
      <c r="A685" s="222">
        <v>7060</v>
      </c>
      <c r="B685" s="221" t="s">
        <v>644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24"/>
        <v>0</v>
      </c>
      <c r="N685" s="221" t="s">
        <v>645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4969251</v>
      </c>
      <c r="D686" s="227">
        <f>(D615/D612)*U90</f>
        <v>21300.97251158594</v>
      </c>
      <c r="E686" s="229">
        <f>(E623/E612)*SUM(C686:D686)</f>
        <v>477558.98570212239</v>
      </c>
      <c r="F686" s="229">
        <f>(F624/F612)*U64</f>
        <v>0</v>
      </c>
      <c r="G686" s="227">
        <f>(G625/G612)*U91</f>
        <v>0</v>
      </c>
      <c r="H686" s="229">
        <f>(H628/H612)*U60</f>
        <v>92817.673871083447</v>
      </c>
      <c r="I686" s="227">
        <f>(I629/I612)*U92</f>
        <v>22073.159445336179</v>
      </c>
      <c r="J686" s="227">
        <f>(J630/J612)*U93</f>
        <v>915.84707943110357</v>
      </c>
      <c r="K686" s="227">
        <f>(K644/K612)*U89</f>
        <v>1048073.9151325306</v>
      </c>
      <c r="L686" s="227">
        <f>(L647/L612)*U94</f>
        <v>0</v>
      </c>
      <c r="M686" s="211">
        <f t="shared" si="24"/>
        <v>1662741</v>
      </c>
      <c r="N686" s="221" t="s">
        <v>646</v>
      </c>
    </row>
    <row r="687" spans="1:14" s="211" customFormat="1" ht="12.65" customHeight="1" x14ac:dyDescent="0.3">
      <c r="A687" s="222">
        <v>7110</v>
      </c>
      <c r="B687" s="221" t="s">
        <v>647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24"/>
        <v>0</v>
      </c>
      <c r="N687" s="221" t="s">
        <v>648</v>
      </c>
    </row>
    <row r="688" spans="1:14" s="211" customFormat="1" ht="12.65" customHeight="1" x14ac:dyDescent="0.3">
      <c r="A688" s="222">
        <v>7120</v>
      </c>
      <c r="B688" s="221" t="s">
        <v>649</v>
      </c>
      <c r="C688" s="227">
        <f>W85</f>
        <v>326918</v>
      </c>
      <c r="D688" s="227">
        <f>(D615/D612)*W90</f>
        <v>6270.4161505967277</v>
      </c>
      <c r="E688" s="229">
        <f>(E623/E612)*SUM(C688:D688)</f>
        <v>31883.671974764962</v>
      </c>
      <c r="F688" s="229">
        <f>(F624/F612)*W64</f>
        <v>0</v>
      </c>
      <c r="G688" s="227">
        <f>(G625/G612)*W91</f>
        <v>0</v>
      </c>
      <c r="H688" s="229">
        <f>(H628/H612)*W60</f>
        <v>5892.0853465586952</v>
      </c>
      <c r="I688" s="227">
        <f>(I629/I612)*W92</f>
        <v>6518.7127098690498</v>
      </c>
      <c r="J688" s="227">
        <f>(J630/J612)*W93</f>
        <v>1966.989750141802</v>
      </c>
      <c r="K688" s="227">
        <f>(K644/K612)*W89</f>
        <v>173478.01040560837</v>
      </c>
      <c r="L688" s="227">
        <f>(L647/L612)*W94</f>
        <v>0</v>
      </c>
      <c r="M688" s="211">
        <f t="shared" si="24"/>
        <v>226010</v>
      </c>
      <c r="N688" s="221" t="s">
        <v>650</v>
      </c>
    </row>
    <row r="689" spans="1:14" s="211" customFormat="1" ht="12.65" customHeight="1" x14ac:dyDescent="0.3">
      <c r="A689" s="222">
        <v>7130</v>
      </c>
      <c r="B689" s="221" t="s">
        <v>651</v>
      </c>
      <c r="C689" s="227">
        <f>X85</f>
        <v>2126635</v>
      </c>
      <c r="D689" s="227">
        <f>(D615/D612)*X90</f>
        <v>40810.397551572816</v>
      </c>
      <c r="E689" s="229">
        <f>(E623/E612)*SUM(C689:D689)</f>
        <v>207408.52541378071</v>
      </c>
      <c r="F689" s="229">
        <f>(F624/F612)*X64</f>
        <v>0</v>
      </c>
      <c r="G689" s="227">
        <f>(G625/G612)*X91</f>
        <v>0</v>
      </c>
      <c r="H689" s="229">
        <f>(H628/H612)*X60</f>
        <v>38298.55475263152</v>
      </c>
      <c r="I689" s="227">
        <f>(I629/I612)*X92</f>
        <v>42305.11513751751</v>
      </c>
      <c r="J689" s="227">
        <f>(J630/J612)*X93</f>
        <v>12796.584111466735</v>
      </c>
      <c r="K689" s="227">
        <f>(K644/K612)*X89</f>
        <v>1128453.9602971445</v>
      </c>
      <c r="L689" s="227">
        <f>(L647/L612)*X94</f>
        <v>0</v>
      </c>
      <c r="M689" s="211">
        <f t="shared" si="24"/>
        <v>1470073</v>
      </c>
      <c r="N689" s="221" t="s">
        <v>652</v>
      </c>
    </row>
    <row r="690" spans="1:14" s="211" customFormat="1" ht="12.65" customHeight="1" x14ac:dyDescent="0.3">
      <c r="A690" s="222">
        <v>7140</v>
      </c>
      <c r="B690" s="221" t="s">
        <v>653</v>
      </c>
      <c r="C690" s="227">
        <f>Y85</f>
        <v>2679906</v>
      </c>
      <c r="D690" s="227">
        <f>(D615/D612)*Y90</f>
        <v>26438.498349259731</v>
      </c>
      <c r="E690" s="229">
        <f>(E623/E612)*SUM(C690:D690)</f>
        <v>258977.19144316381</v>
      </c>
      <c r="F690" s="229">
        <f>(F624/F612)*Y64</f>
        <v>0</v>
      </c>
      <c r="G690" s="227">
        <f>(G625/G612)*Y91</f>
        <v>0</v>
      </c>
      <c r="H690" s="229">
        <f>(H628/H612)*Y60</f>
        <v>24816.077106682504</v>
      </c>
      <c r="I690" s="227">
        <f>(I629/I612)*Y92</f>
        <v>27405.200372102539</v>
      </c>
      <c r="J690" s="227">
        <f>(J630/J612)*Y93</f>
        <v>8290.2001865386901</v>
      </c>
      <c r="K690" s="227">
        <f>(K644/K612)*Y89</f>
        <v>731085.93406279839</v>
      </c>
      <c r="L690" s="227">
        <f>(L647/L612)*Y94</f>
        <v>0</v>
      </c>
      <c r="M690" s="211">
        <f t="shared" si="24"/>
        <v>1077013</v>
      </c>
      <c r="N690" s="221" t="s">
        <v>654</v>
      </c>
    </row>
    <row r="691" spans="1:14" s="211" customFormat="1" ht="12.65" customHeight="1" x14ac:dyDescent="0.3">
      <c r="A691" s="222">
        <v>7150</v>
      </c>
      <c r="B691" s="221" t="s">
        <v>655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24"/>
        <v>0</v>
      </c>
      <c r="N691" s="221" t="s">
        <v>656</v>
      </c>
    </row>
    <row r="692" spans="1:14" s="211" customFormat="1" ht="12.65" customHeight="1" x14ac:dyDescent="0.3">
      <c r="A692" s="222">
        <v>7160</v>
      </c>
      <c r="B692" s="221" t="s">
        <v>657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0</v>
      </c>
      <c r="L692" s="227">
        <f>(L647/L612)*AA94</f>
        <v>0</v>
      </c>
      <c r="M692" s="211">
        <f t="shared" si="24"/>
        <v>0</v>
      </c>
      <c r="N692" s="221" t="s">
        <v>658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3150622</v>
      </c>
      <c r="D693" s="227">
        <f>(D615/D612)*AB90</f>
        <v>5229.7378398884466</v>
      </c>
      <c r="E693" s="229">
        <f>(E623/E612)*SUM(C693:D693)</f>
        <v>301991.716197</v>
      </c>
      <c r="F693" s="229">
        <f>(F624/F612)*AB64</f>
        <v>0</v>
      </c>
      <c r="G693" s="227">
        <f>(G625/G612)*AB91</f>
        <v>0</v>
      </c>
      <c r="H693" s="229">
        <f>(H628/H612)*AB60</f>
        <v>16185.905040252415</v>
      </c>
      <c r="I693" s="227">
        <f>(I629/I612)*AB92</f>
        <v>5419.1788211533831</v>
      </c>
      <c r="J693" s="227">
        <f>(J630/J612)*AB93</f>
        <v>0</v>
      </c>
      <c r="K693" s="227">
        <f>(K644/K612)*AB89</f>
        <v>382193.80869107135</v>
      </c>
      <c r="L693" s="227">
        <f>(L647/L612)*AB94</f>
        <v>0</v>
      </c>
      <c r="M693" s="211">
        <f t="shared" si="24"/>
        <v>711020</v>
      </c>
      <c r="N693" s="221" t="s">
        <v>659</v>
      </c>
    </row>
    <row r="694" spans="1:14" s="211" customFormat="1" ht="12.65" customHeight="1" x14ac:dyDescent="0.3">
      <c r="A694" s="222">
        <v>7180</v>
      </c>
      <c r="B694" s="221" t="s">
        <v>660</v>
      </c>
      <c r="C694" s="227">
        <f>AC85</f>
        <v>1244522</v>
      </c>
      <c r="D694" s="227">
        <f>(D615/D612)*AC90</f>
        <v>10130.147100438831</v>
      </c>
      <c r="E694" s="229">
        <f>(E623/E612)*SUM(C694:D694)</f>
        <v>120060.94918529267</v>
      </c>
      <c r="F694" s="229">
        <f>(F624/F612)*AC64</f>
        <v>0</v>
      </c>
      <c r="G694" s="227">
        <f>(G625/G612)*AC91</f>
        <v>0</v>
      </c>
      <c r="H694" s="229">
        <f>(H628/H612)*AC60</f>
        <v>33307.611870840621</v>
      </c>
      <c r="I694" s="227">
        <f>(I629/I612)*AC92</f>
        <v>10497.12298718811</v>
      </c>
      <c r="J694" s="227">
        <f>(J630/J612)*AC93</f>
        <v>1990.7779859711814</v>
      </c>
      <c r="K694" s="227">
        <f>(K644/K612)*AC89</f>
        <v>140429.34327964089</v>
      </c>
      <c r="L694" s="227">
        <f>(L647/L612)*AC94</f>
        <v>0</v>
      </c>
      <c r="M694" s="211">
        <f t="shared" si="24"/>
        <v>316416</v>
      </c>
      <c r="N694" s="221" t="s">
        <v>661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24"/>
        <v>0</v>
      </c>
      <c r="N695" s="221" t="s">
        <v>662</v>
      </c>
    </row>
    <row r="696" spans="1:14" s="211" customFormat="1" ht="12.65" customHeight="1" x14ac:dyDescent="0.3">
      <c r="A696" s="222">
        <v>7200</v>
      </c>
      <c r="B696" s="221" t="s">
        <v>663</v>
      </c>
      <c r="C696" s="227">
        <f>AE85</f>
        <v>1770204</v>
      </c>
      <c r="D696" s="227">
        <f>(D615/D612)*AE90</f>
        <v>37872.786623877291</v>
      </c>
      <c r="E696" s="229">
        <f>(E623/E612)*SUM(C696:D696)</f>
        <v>173019.60204957009</v>
      </c>
      <c r="F696" s="229">
        <f>(F624/F612)*AE64</f>
        <v>0</v>
      </c>
      <c r="G696" s="227">
        <f>(G625/G612)*AE91</f>
        <v>0</v>
      </c>
      <c r="H696" s="229">
        <f>(H628/H612)*AE60</f>
        <v>0</v>
      </c>
      <c r="I696" s="227">
        <f>(I629/I612)*AE92</f>
        <v>39245.976387243245</v>
      </c>
      <c r="J696" s="227">
        <f>(J630/J612)*AE93</f>
        <v>15793.901825968529</v>
      </c>
      <c r="K696" s="227">
        <f>(K644/K612)*AE89</f>
        <v>343251.33059469331</v>
      </c>
      <c r="L696" s="227">
        <f>(L647/L612)*AE94</f>
        <v>0</v>
      </c>
      <c r="M696" s="211">
        <f t="shared" si="24"/>
        <v>609184</v>
      </c>
      <c r="N696" s="221" t="s">
        <v>664</v>
      </c>
    </row>
    <row r="697" spans="1:14" s="211" customFormat="1" ht="12.65" customHeight="1" x14ac:dyDescent="0.3">
      <c r="A697" s="222">
        <v>7220</v>
      </c>
      <c r="B697" s="221" t="s">
        <v>665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24"/>
        <v>0</v>
      </c>
      <c r="N697" s="221" t="s">
        <v>666</v>
      </c>
    </row>
    <row r="698" spans="1:14" s="211" customFormat="1" ht="12.65" customHeight="1" x14ac:dyDescent="0.3">
      <c r="A698" s="222">
        <v>7230</v>
      </c>
      <c r="B698" s="221" t="s">
        <v>667</v>
      </c>
      <c r="C698" s="227">
        <f>AG85</f>
        <v>7807437</v>
      </c>
      <c r="D698" s="227">
        <f>(D615/D612)*AG90</f>
        <v>43734.835336094824</v>
      </c>
      <c r="E698" s="229">
        <f>(E623/E612)*SUM(C698:D698)</f>
        <v>751299.1907324479</v>
      </c>
      <c r="F698" s="229">
        <f>(F624/F612)*AG64</f>
        <v>0</v>
      </c>
      <c r="G698" s="227">
        <f>(G625/G612)*AG91</f>
        <v>0</v>
      </c>
      <c r="H698" s="229">
        <f>(H628/H612)*AG60</f>
        <v>98640.440566506149</v>
      </c>
      <c r="I698" s="227">
        <f>(I629/I612)*AG92</f>
        <v>45320.352353215101</v>
      </c>
      <c r="J698" s="227">
        <f>(J630/J612)*AG93</f>
        <v>58849.121912405753</v>
      </c>
      <c r="K698" s="227">
        <f>(K644/K612)*AG89</f>
        <v>1630779.0742950242</v>
      </c>
      <c r="L698" s="227">
        <f>(L647/L612)*AG94</f>
        <v>392991.0162282823</v>
      </c>
      <c r="M698" s="211">
        <f t="shared" si="24"/>
        <v>3021614</v>
      </c>
      <c r="N698" s="221" t="s">
        <v>668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1731952</v>
      </c>
      <c r="D699" s="227">
        <f>(D615/D612)*AH90</f>
        <v>8404.4653447073779</v>
      </c>
      <c r="E699" s="229">
        <f>(E623/E612)*SUM(C699:D699)</f>
        <v>166539.26718488251</v>
      </c>
      <c r="F699" s="229">
        <f>(F624/F612)*AH64</f>
        <v>0</v>
      </c>
      <c r="G699" s="227">
        <f>(G625/G612)*AH91</f>
        <v>0</v>
      </c>
      <c r="H699" s="229">
        <f>(H628/H612)*AH60</f>
        <v>62872.016580338073</v>
      </c>
      <c r="I699" s="227">
        <f>(I629/I612)*AH92</f>
        <v>8709.1332153383137</v>
      </c>
      <c r="J699" s="227">
        <f>(J630/J612)*AH93</f>
        <v>3145.9941884354143</v>
      </c>
      <c r="K699" s="227">
        <f>(K644/K612)*AH89</f>
        <v>98755.842809665788</v>
      </c>
      <c r="L699" s="227">
        <f>(L647/L612)*AH94</f>
        <v>0</v>
      </c>
      <c r="M699" s="211">
        <f t="shared" si="24"/>
        <v>348427</v>
      </c>
      <c r="N699" s="221" t="s">
        <v>669</v>
      </c>
    </row>
    <row r="700" spans="1:14" s="211" customFormat="1" ht="12.65" customHeight="1" x14ac:dyDescent="0.3">
      <c r="A700" s="222">
        <v>7250</v>
      </c>
      <c r="B700" s="221" t="s">
        <v>670</v>
      </c>
      <c r="C700" s="227">
        <f>AI85</f>
        <v>2019326</v>
      </c>
      <c r="D700" s="227">
        <f>(D615/D612)*AI90</f>
        <v>8443.9847742279453</v>
      </c>
      <c r="E700" s="229">
        <f>(E623/E612)*SUM(C700:D700)</f>
        <v>194042.61943366434</v>
      </c>
      <c r="F700" s="229">
        <f>(F624/F612)*AI64</f>
        <v>0</v>
      </c>
      <c r="G700" s="227">
        <f>(G625/G612)*AI91</f>
        <v>0</v>
      </c>
      <c r="H700" s="229">
        <f>(H628/H612)*AI60</f>
        <v>13933.048878332913</v>
      </c>
      <c r="I700" s="227">
        <f>(I629/I612)*AI92</f>
        <v>14744.929044864002</v>
      </c>
      <c r="J700" s="227">
        <f>(J630/J612)*AI93</f>
        <v>3941.413323980285</v>
      </c>
      <c r="K700" s="227">
        <f>(K644/K612)*AI89</f>
        <v>321351.84696498112</v>
      </c>
      <c r="L700" s="227">
        <f>(L647/L612)*AI94</f>
        <v>87678.1400826998</v>
      </c>
      <c r="M700" s="211">
        <f t="shared" si="24"/>
        <v>644136</v>
      </c>
      <c r="N700" s="221" t="s">
        <v>671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22864246</v>
      </c>
      <c r="D701" s="227">
        <f>(D615/D612)*AJ90</f>
        <v>438968.64997129148</v>
      </c>
      <c r="E701" s="229">
        <f>(E623/E612)*SUM(C701:D701)</f>
        <v>2229945.6278858129</v>
      </c>
      <c r="F701" s="229">
        <f>(F624/F612)*AJ64</f>
        <v>0</v>
      </c>
      <c r="G701" s="227">
        <f>(G625/G612)*AJ91</f>
        <v>0</v>
      </c>
      <c r="H701" s="229">
        <f>(H628/H612)*AJ60</f>
        <v>330753.94389535079</v>
      </c>
      <c r="I701" s="227">
        <f>(I629/I612)*AJ92</f>
        <v>454883.75499185809</v>
      </c>
      <c r="J701" s="227">
        <f>(J630/J612)*AJ93</f>
        <v>12701.431168149218</v>
      </c>
      <c r="K701" s="227">
        <f>(K644/K612)*AJ89</f>
        <v>989973.08158493834</v>
      </c>
      <c r="L701" s="227">
        <f>(L647/L612)*AJ94</f>
        <v>0</v>
      </c>
      <c r="M701" s="211">
        <f t="shared" si="24"/>
        <v>4457226</v>
      </c>
      <c r="N701" s="221" t="s">
        <v>672</v>
      </c>
    </row>
    <row r="702" spans="1:14" s="211" customFormat="1" ht="12.65" customHeight="1" x14ac:dyDescent="0.3">
      <c r="A702" s="222">
        <v>7310</v>
      </c>
      <c r="B702" s="221" t="s">
        <v>673</v>
      </c>
      <c r="C702" s="227">
        <f>AK85</f>
        <v>397112</v>
      </c>
      <c r="D702" s="227">
        <f>(D615/D612)*AK90</f>
        <v>7811.6739018988637</v>
      </c>
      <c r="E702" s="229">
        <f>(E623/E612)*SUM(C702:D702)</f>
        <v>38748.206623334358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8095.1769060312599</v>
      </c>
      <c r="J702" s="227">
        <f>(J630/J612)*AK93</f>
        <v>0</v>
      </c>
      <c r="K702" s="227">
        <f>(K644/K612)*AK89</f>
        <v>44664.822994008806</v>
      </c>
      <c r="L702" s="227">
        <f>(L647/L612)*AK94</f>
        <v>0</v>
      </c>
      <c r="M702" s="211">
        <f t="shared" si="24"/>
        <v>99320</v>
      </c>
      <c r="N702" s="221" t="s">
        <v>674</v>
      </c>
    </row>
    <row r="703" spans="1:14" s="211" customFormat="1" ht="12.65" customHeight="1" x14ac:dyDescent="0.3">
      <c r="A703" s="222">
        <v>7320</v>
      </c>
      <c r="B703" s="221" t="s">
        <v>675</v>
      </c>
      <c r="C703" s="227">
        <f>AL85</f>
        <v>329459</v>
      </c>
      <c r="D703" s="227">
        <f>(D615/D612)*AL90</f>
        <v>4544.7343948652751</v>
      </c>
      <c r="E703" s="229">
        <f>(E623/E612)*SUM(C703:D703)</f>
        <v>31961.691912419545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4709.4373454972319</v>
      </c>
      <c r="J703" s="227">
        <f>(J630/J612)*AL93</f>
        <v>0</v>
      </c>
      <c r="K703" s="227">
        <f>(K644/K612)*AL89</f>
        <v>55144.405216208383</v>
      </c>
      <c r="L703" s="227">
        <f>(L647/L612)*AL94</f>
        <v>0</v>
      </c>
      <c r="M703" s="211">
        <f t="shared" si="24"/>
        <v>96360</v>
      </c>
      <c r="N703" s="221" t="s">
        <v>676</v>
      </c>
    </row>
    <row r="704" spans="1:14" s="211" customFormat="1" ht="12.65" customHeight="1" x14ac:dyDescent="0.3">
      <c r="A704" s="222">
        <v>7330</v>
      </c>
      <c r="B704" s="221" t="s">
        <v>677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24"/>
        <v>0</v>
      </c>
      <c r="N704" s="221" t="s">
        <v>678</v>
      </c>
    </row>
    <row r="705" spans="1:14" s="211" customFormat="1" ht="12.65" customHeight="1" x14ac:dyDescent="0.3">
      <c r="A705" s="222">
        <v>7340</v>
      </c>
      <c r="B705" s="221" t="s">
        <v>679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24"/>
        <v>0</v>
      </c>
      <c r="N705" s="221" t="s">
        <v>680</v>
      </c>
    </row>
    <row r="706" spans="1:14" s="211" customFormat="1" ht="12.65" customHeight="1" x14ac:dyDescent="0.3">
      <c r="A706" s="222">
        <v>7350</v>
      </c>
      <c r="B706" s="221" t="s">
        <v>681</v>
      </c>
      <c r="C706" s="227">
        <f>AO85</f>
        <v>655476</v>
      </c>
      <c r="D706" s="227">
        <f>(D615/D612)*AO90</f>
        <v>14161.128911536727</v>
      </c>
      <c r="E706" s="229">
        <f>(E623/E612)*SUM(C706:D706)</f>
        <v>64079.330269059225</v>
      </c>
      <c r="F706" s="229">
        <f>(F624/F612)*AO64</f>
        <v>0</v>
      </c>
      <c r="G706" s="227">
        <f>(G625/G612)*AO91</f>
        <v>215313.16537083514</v>
      </c>
      <c r="H706" s="229">
        <f>(H628/H612)*AO60</f>
        <v>11749.511367549398</v>
      </c>
      <c r="I706" s="227">
        <f>(I629/I612)*AO92</f>
        <v>14678.411568232686</v>
      </c>
      <c r="J706" s="227">
        <f>(J630/J612)*AO93</f>
        <v>14695.182683599071</v>
      </c>
      <c r="K706" s="227">
        <f>(K644/K612)*AO89</f>
        <v>75236.378498284103</v>
      </c>
      <c r="L706" s="227">
        <f>(L647/L612)*AO94</f>
        <v>86826.89600422699</v>
      </c>
      <c r="M706" s="211">
        <f t="shared" si="24"/>
        <v>496740</v>
      </c>
      <c r="N706" s="221" t="s">
        <v>682</v>
      </c>
    </row>
    <row r="707" spans="1:14" s="211" customFormat="1" ht="12.65" customHeight="1" x14ac:dyDescent="0.3">
      <c r="A707" s="222">
        <v>7380</v>
      </c>
      <c r="B707" s="221" t="s">
        <v>683</v>
      </c>
      <c r="C707" s="227">
        <f>AP85</f>
        <v>1278937</v>
      </c>
      <c r="D707" s="227">
        <f>(D615/D612)*AP90</f>
        <v>1962.798332854858</v>
      </c>
      <c r="E707" s="229">
        <f>(E623/E612)*SUM(C707:D707)</f>
        <v>122572.65565957819</v>
      </c>
      <c r="F707" s="229">
        <f>(F624/F612)*AP64</f>
        <v>0</v>
      </c>
      <c r="G707" s="227">
        <f>(G625/G612)*AP91</f>
        <v>0</v>
      </c>
      <c r="H707" s="229">
        <f>(H628/H612)*AP60</f>
        <v>19617.178271483655</v>
      </c>
      <c r="I707" s="227">
        <f>(I629/I612)*AP92</f>
        <v>2034.1044353856689</v>
      </c>
      <c r="J707" s="227">
        <f>(J630/J612)*AP93</f>
        <v>0</v>
      </c>
      <c r="K707" s="227">
        <f>(K644/K612)*AP89</f>
        <v>100779.38975407188</v>
      </c>
      <c r="L707" s="227">
        <f>(L647/L612)*AP94</f>
        <v>0</v>
      </c>
      <c r="M707" s="211">
        <f t="shared" si="24"/>
        <v>246966</v>
      </c>
      <c r="N707" s="221" t="s">
        <v>684</v>
      </c>
    </row>
    <row r="708" spans="1:14" s="211" customFormat="1" ht="12.65" customHeight="1" x14ac:dyDescent="0.3">
      <c r="A708" s="222">
        <v>7390</v>
      </c>
      <c r="B708" s="221" t="s">
        <v>685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24"/>
        <v>0</v>
      </c>
      <c r="N708" s="221" t="s">
        <v>686</v>
      </c>
    </row>
    <row r="709" spans="1:14" s="211" customFormat="1" ht="12.65" customHeight="1" x14ac:dyDescent="0.3">
      <c r="A709" s="222">
        <v>7400</v>
      </c>
      <c r="B709" s="221" t="s">
        <v>687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24"/>
        <v>0</v>
      </c>
      <c r="N709" s="221" t="s">
        <v>688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24"/>
        <v>0</v>
      </c>
      <c r="N710" s="221" t="s">
        <v>689</v>
      </c>
    </row>
    <row r="711" spans="1:14" s="211" customFormat="1" ht="12.65" customHeight="1" x14ac:dyDescent="0.3">
      <c r="A711" s="222">
        <v>7420</v>
      </c>
      <c r="B711" s="221" t="s">
        <v>690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24"/>
        <v>0</v>
      </c>
      <c r="N711" s="221" t="s">
        <v>691</v>
      </c>
    </row>
    <row r="712" spans="1:14" s="211" customFormat="1" ht="12.65" customHeight="1" x14ac:dyDescent="0.3">
      <c r="A712" s="222">
        <v>7430</v>
      </c>
      <c r="B712" s="221" t="s">
        <v>692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24"/>
        <v>0</v>
      </c>
      <c r="N712" s="221" t="s">
        <v>693</v>
      </c>
    </row>
    <row r="713" spans="1:14" s="211" customFormat="1" ht="12.65" customHeight="1" x14ac:dyDescent="0.3">
      <c r="A713" s="222">
        <v>7490</v>
      </c>
      <c r="B713" s="221" t="s">
        <v>694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>
        <f>(G625/G612)*AV91</f>
        <v>0</v>
      </c>
      <c r="H713" s="229">
        <f>(H628/H612)*AV60</f>
        <v>0</v>
      </c>
      <c r="I713" s="227">
        <f>(I629/I612)*AV92</f>
        <v>0</v>
      </c>
      <c r="J713" s="227">
        <f>(J630/J612)*AV93</f>
        <v>0</v>
      </c>
      <c r="K713" s="227">
        <f>(K644/K612)*AV89</f>
        <v>0</v>
      </c>
      <c r="L713" s="227">
        <f>(L647/L612)*AV94</f>
        <v>0</v>
      </c>
      <c r="M713" s="211">
        <f t="shared" si="24"/>
        <v>0</v>
      </c>
      <c r="N713" s="223" t="s">
        <v>695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103318742</v>
      </c>
      <c r="D715" s="211">
        <f>SUM(D616:D647)+SUM(D668:D713)</f>
        <v>1284803</v>
      </c>
      <c r="E715" s="211">
        <f>SUM(E624:E647)+SUM(E668:E713)</f>
        <v>9023370.9613050073</v>
      </c>
      <c r="F715" s="211">
        <f>SUM(F625:F648)+SUM(F668:F713)</f>
        <v>0</v>
      </c>
      <c r="G715" s="211">
        <f>SUM(G626:G647)+SUM(G668:G713)</f>
        <v>1641220.4303034279</v>
      </c>
      <c r="H715" s="211">
        <f>SUM(H629:H647)+SUM(H668:H713)</f>
        <v>1341523.8554347111</v>
      </c>
      <c r="I715" s="211">
        <f>SUM(I630:I647)+SUM(I668:I713)</f>
        <v>1039414.0629867505</v>
      </c>
      <c r="J715" s="211">
        <f>SUM(J631:J647)+SUM(J668:J713)</f>
        <v>318470.95422477293</v>
      </c>
      <c r="K715" s="211">
        <f>SUM(K668:K713)</f>
        <v>11538780.216923555</v>
      </c>
      <c r="L715" s="211">
        <f>SUM(L668:L713)</f>
        <v>2244446.8869066522</v>
      </c>
      <c r="M715" s="211">
        <f>SUM(M668:M713)</f>
        <v>26201016</v>
      </c>
      <c r="N715" s="221" t="s">
        <v>696</v>
      </c>
    </row>
    <row r="716" spans="1:14" s="211" customFormat="1" ht="12.65" customHeight="1" x14ac:dyDescent="0.3">
      <c r="C716" s="224">
        <f>CE85</f>
        <v>103318742</v>
      </c>
      <c r="D716" s="211">
        <f>D615</f>
        <v>1284803</v>
      </c>
      <c r="E716" s="211">
        <f>E623</f>
        <v>9023370.9613050073</v>
      </c>
      <c r="F716" s="211">
        <f>F624</f>
        <v>0</v>
      </c>
      <c r="G716" s="211">
        <f>G625</f>
        <v>1641220.4303034276</v>
      </c>
      <c r="H716" s="211">
        <f>H628</f>
        <v>1341523.8554347109</v>
      </c>
      <c r="I716" s="211">
        <f>I629</f>
        <v>1039414.0629867506</v>
      </c>
      <c r="J716" s="211">
        <f>J630</f>
        <v>318470.95422477293</v>
      </c>
      <c r="K716" s="211">
        <f>K644</f>
        <v>11538780.216923555</v>
      </c>
      <c r="L716" s="211">
        <f>L647</f>
        <v>2244446.8869066522</v>
      </c>
      <c r="M716" s="211">
        <f>C648</f>
        <v>26201017</v>
      </c>
      <c r="N716" s="221" t="s">
        <v>697</v>
      </c>
    </row>
  </sheetData>
  <sheetProtection algorithmName="SHA-512" hashValue="P9RYpDDQFZyBPnBc+PbwLnEZVUzQDI6Q/R2/aImAa/gL/k+flX8albJZHZjmgnWfYbSISt2Qp7R9DglLxoAPCQ==" saltValue="GU4Q49c7ulJBe86PLr7Y6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EB52-2F3C-43ED-AABA-57AF986F84C5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698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699</v>
      </c>
      <c r="G3" s="10"/>
      <c r="J3" s="108"/>
    </row>
    <row r="4" spans="2:10" x14ac:dyDescent="0.35">
      <c r="B4" s="107"/>
      <c r="F4" s="10" t="s">
        <v>700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701</v>
      </c>
      <c r="G8" s="10"/>
      <c r="J8" s="108"/>
    </row>
    <row r="9" spans="2:10" x14ac:dyDescent="0.35">
      <c r="B9" s="104"/>
      <c r="C9" s="105"/>
      <c r="D9" s="105"/>
      <c r="E9" s="105"/>
      <c r="F9" s="112" t="s">
        <v>702</v>
      </c>
      <c r="G9" s="112"/>
      <c r="H9" s="105"/>
      <c r="I9" s="105"/>
      <c r="J9" s="106"/>
    </row>
    <row r="10" spans="2:10" x14ac:dyDescent="0.35">
      <c r="B10" s="107"/>
      <c r="F10" s="10" t="s">
        <v>703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704</v>
      </c>
      <c r="G12" s="10"/>
      <c r="J12" s="108"/>
    </row>
    <row r="13" spans="2:10" x14ac:dyDescent="0.35">
      <c r="B13" s="107"/>
      <c r="F13" s="10" t="s">
        <v>705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706</v>
      </c>
      <c r="J16" s="108"/>
    </row>
    <row r="17" spans="2:10" x14ac:dyDescent="0.35">
      <c r="B17" s="104"/>
      <c r="C17" s="113" t="s">
        <v>707</v>
      </c>
      <c r="D17" s="113"/>
      <c r="E17" s="105" t="str">
        <f>+data!C98</f>
        <v>PHM Medical Center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708</v>
      </c>
      <c r="D18" s="62"/>
      <c r="E18" s="11" t="str">
        <f>+"H-"&amp;data!C97</f>
        <v>H-046</v>
      </c>
      <c r="F18" s="10"/>
      <c r="G18" s="10"/>
      <c r="J18" s="108"/>
    </row>
    <row r="19" spans="2:10" x14ac:dyDescent="0.35">
      <c r="B19" s="107"/>
      <c r="C19" s="62" t="s">
        <v>709</v>
      </c>
      <c r="D19" s="62"/>
      <c r="E19" s="11" t="str">
        <f>+data!C99</f>
        <v>723 Memorial St</v>
      </c>
      <c r="F19" s="10"/>
      <c r="G19" s="10"/>
      <c r="J19" s="108"/>
    </row>
    <row r="20" spans="2:10" x14ac:dyDescent="0.35">
      <c r="B20" s="107"/>
      <c r="C20" s="62" t="s">
        <v>710</v>
      </c>
      <c r="D20" s="62"/>
      <c r="E20" s="11" t="str">
        <f>+data!C99</f>
        <v>723 Memorial St</v>
      </c>
      <c r="F20" s="10"/>
      <c r="G20" s="10"/>
      <c r="J20" s="108"/>
    </row>
    <row r="21" spans="2:10" x14ac:dyDescent="0.35">
      <c r="B21" s="107"/>
      <c r="C21" s="62" t="s">
        <v>711</v>
      </c>
      <c r="D21" s="62"/>
      <c r="E21" s="11" t="str">
        <f>CONCATENATE(data!C100,", ",data!C101,", ",data!C102)</f>
        <v>Prosser, WA, 99350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712</v>
      </c>
      <c r="G26" s="115"/>
      <c r="H26" s="115"/>
      <c r="I26" s="115"/>
      <c r="J26" s="117"/>
    </row>
    <row r="27" spans="2:10" x14ac:dyDescent="0.35">
      <c r="B27" s="118" t="s">
        <v>713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714</v>
      </c>
      <c r="J29" s="108"/>
    </row>
    <row r="30" spans="2:10" x14ac:dyDescent="0.35">
      <c r="B30" s="121" t="s">
        <v>715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716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717</v>
      </c>
      <c r="C35" s="115" t="str">
        <f>data!C104</f>
        <v>Craig Marks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718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719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717</v>
      </c>
      <c r="C41" s="115" t="str">
        <f>data!C106</f>
        <v>Stephen Kenny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718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928A2-3F90-4F88-8205-DB84E61A52F0}">
  <sheetPr codeName="Sheet9">
    <tabColor rgb="FF92D050"/>
  </sheetPr>
  <dimension ref="A2:M94"/>
  <sheetViews>
    <sheetView topLeftCell="A5" zoomScaleNormal="100" workbookViewId="0">
      <selection activeCell="I50" sqref="I5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720</v>
      </c>
    </row>
    <row r="3" spans="1:13" x14ac:dyDescent="0.35">
      <c r="A3" s="63"/>
    </row>
    <row r="4" spans="1:13" x14ac:dyDescent="0.35">
      <c r="A4" s="158" t="s">
        <v>721</v>
      </c>
    </row>
    <row r="5" spans="1:13" x14ac:dyDescent="0.35">
      <c r="A5" s="158" t="s">
        <v>722</v>
      </c>
    </row>
    <row r="6" spans="1:13" x14ac:dyDescent="0.35">
      <c r="A6" s="158" t="s">
        <v>723</v>
      </c>
    </row>
    <row r="7" spans="1:13" x14ac:dyDescent="0.35">
      <c r="A7" s="158"/>
    </row>
    <row r="8" spans="1:13" x14ac:dyDescent="0.35">
      <c r="A8" s="2" t="s">
        <v>724</v>
      </c>
    </row>
    <row r="9" spans="1:13" x14ac:dyDescent="0.35">
      <c r="A9" s="158" t="s">
        <v>27</v>
      </c>
    </row>
    <row r="12" spans="1:13" x14ac:dyDescent="0.35">
      <c r="A12" s="1" t="str">
        <f>data!C97</f>
        <v>046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725</v>
      </c>
      <c r="C13" s="240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35">
      <c r="A14" s="1" t="s">
        <v>729</v>
      </c>
      <c r="B14" s="240" t="s">
        <v>364</v>
      </c>
      <c r="C14" s="240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4" t="s">
        <v>734</v>
      </c>
    </row>
    <row r="15" spans="1:13" x14ac:dyDescent="0.35">
      <c r="A15" s="1" t="s">
        <v>735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5" si="3">IF(H15 = "", "", IF(ABS(H15) &gt; 25 %, "Please provide explanation for the fluctuation noted here", ""))</f>
        <v/>
      </c>
      <c r="M15" s="7"/>
    </row>
    <row r="16" spans="1:13" x14ac:dyDescent="0.35">
      <c r="A16" s="1" t="s">
        <v>736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737</v>
      </c>
      <c r="B17" s="240">
        <f>ROUND(N('Prior Year'!E85), 0)</f>
        <v>2977393</v>
      </c>
      <c r="C17" s="240">
        <f>data!E85</f>
        <v>3294268</v>
      </c>
      <c r="D17" s="240">
        <f>ROUND(N('Prior Year'!E59), 0)</f>
        <v>3476</v>
      </c>
      <c r="E17" s="1">
        <f>data!E59</f>
        <v>3488</v>
      </c>
      <c r="F17" s="216">
        <f t="shared" si="0"/>
        <v>856.55724971231302</v>
      </c>
      <c r="G17" s="216">
        <f t="shared" si="1"/>
        <v>944.4575688073395</v>
      </c>
      <c r="H17" s="6" t="str">
        <f>IF(B17 = 0, "", IF(C17 = 0, "", IF(D17 = 0, "", IF(E17 = 0, "", IF(G17 / F17 - 1 &lt; -0.25, G17 / F17 - 1, IF(G17 / F17 - 1 &gt; 0.25, G17 / F17 - 1, ""))))))</f>
        <v/>
      </c>
      <c r="I17" s="240" t="str">
        <f t="shared" si="3"/>
        <v/>
      </c>
      <c r="M17" s="7"/>
    </row>
    <row r="18" spans="1:13" x14ac:dyDescent="0.35">
      <c r="A18" s="1" t="s">
        <v>738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739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740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741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742</v>
      </c>
      <c r="B22" s="240">
        <f>ROUND(N('Prior Year'!J85), 0)</f>
        <v>669837</v>
      </c>
      <c r="C22" s="240">
        <f>data!J85</f>
        <v>808447</v>
      </c>
      <c r="D22" s="240">
        <f>ROUND(N('Prior Year'!J59), 0)</f>
        <v>782</v>
      </c>
      <c r="E22" s="1">
        <f>data!J59</f>
        <v>856</v>
      </c>
      <c r="F22" s="216">
        <f t="shared" si="0"/>
        <v>856.56905370843992</v>
      </c>
      <c r="G22" s="216">
        <f t="shared" si="1"/>
        <v>944.44742990654208</v>
      </c>
      <c r="H22" s="6" t="str">
        <f>IF(B22 = 0, "", IF(C22 = 0, "", IF(D22 = 0, "", IF(E22 = 0, "", IF(G22 / F22 - 1 &lt; -0.25, G22 / F22 - 1, IF(G22 / F22 - 1 &gt; 0.25, G22 / F22 - 1, ""))))))</f>
        <v/>
      </c>
      <c r="I22" s="240" t="str">
        <f t="shared" si="3"/>
        <v/>
      </c>
      <c r="M22" s="7"/>
    </row>
    <row r="23" spans="1:13" x14ac:dyDescent="0.35">
      <c r="A23" s="1" t="s">
        <v>743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744</v>
      </c>
      <c r="B24" s="240">
        <f>ROUND(N('Prior Year'!L85), 0)</f>
        <v>1048413</v>
      </c>
      <c r="C24" s="240">
        <f>data!L85</f>
        <v>1046444</v>
      </c>
      <c r="D24" s="240">
        <f>ROUND(N('Prior Year'!L59), 0)</f>
        <v>1224</v>
      </c>
      <c r="E24" s="1">
        <f>data!L59</f>
        <v>1108</v>
      </c>
      <c r="F24" s="216">
        <f>IF(B24=0,"",IF(D24=0,"",B24/D24))</f>
        <v>856.54656862745094</v>
      </c>
      <c r="G24" s="216">
        <f t="shared" si="1"/>
        <v>944.44404332129966</v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745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746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ht="43.5" x14ac:dyDescent="0.35">
      <c r="A27" s="1" t="s">
        <v>747</v>
      </c>
      <c r="B27" s="240">
        <f>ROUND(N('Prior Year'!O85), 0)</f>
        <v>2851418</v>
      </c>
      <c r="C27" s="240">
        <f>data!O85</f>
        <v>3999713</v>
      </c>
      <c r="D27" s="240">
        <f>ROUND(N('Prior Year'!O59), 0)</f>
        <v>782</v>
      </c>
      <c r="E27" s="1">
        <f>data!O59</f>
        <v>856</v>
      </c>
      <c r="F27" s="216">
        <f t="shared" si="0"/>
        <v>3646.314578005115</v>
      </c>
      <c r="G27" s="216">
        <f t="shared" si="1"/>
        <v>4672.5619158878508</v>
      </c>
      <c r="H27" s="6">
        <f t="shared" si="2"/>
        <v>0.28144783340229296</v>
      </c>
      <c r="I27" s="286" t="s">
        <v>1363</v>
      </c>
      <c r="M27" s="7"/>
    </row>
    <row r="28" spans="1:13" x14ac:dyDescent="0.35">
      <c r="A28" s="1" t="s">
        <v>748</v>
      </c>
      <c r="B28" s="240">
        <f>ROUND(N('Prior Year'!P85), 0)</f>
        <v>9085364</v>
      </c>
      <c r="C28" s="240">
        <f>data!P85</f>
        <v>12537218</v>
      </c>
      <c r="D28" s="240">
        <f>ROUND(N('Prior Year'!P59), 0)</f>
        <v>207711</v>
      </c>
      <c r="E28" s="1">
        <f>data!P59</f>
        <v>249163</v>
      </c>
      <c r="F28" s="216">
        <f t="shared" si="0"/>
        <v>43.740408548415829</v>
      </c>
      <c r="G28" s="216">
        <f t="shared" si="1"/>
        <v>50.31733443569069</v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749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750</v>
      </c>
      <c r="B30" s="240">
        <f>ROUND(N('Prior Year'!R85), 0)</f>
        <v>1423422</v>
      </c>
      <c r="C30" s="240">
        <f>data!R85</f>
        <v>1529027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751</v>
      </c>
      <c r="B31" s="240">
        <f>ROUND(N('Prior Year'!S85), 0)</f>
        <v>482088</v>
      </c>
      <c r="C31" s="240">
        <f>data!S85</f>
        <v>550605</v>
      </c>
      <c r="D31" s="240" t="s">
        <v>752</v>
      </c>
      <c r="E31" s="4" t="s">
        <v>752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753</v>
      </c>
      <c r="B32" s="240">
        <f>ROUND(N('Prior Year'!T85), 0)</f>
        <v>0</v>
      </c>
      <c r="C32" s="240">
        <f>data!T85</f>
        <v>0</v>
      </c>
      <c r="D32" s="240" t="s">
        <v>752</v>
      </c>
      <c r="E32" s="4" t="s">
        <v>752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754</v>
      </c>
      <c r="B33" s="240">
        <f>ROUND(N('Prior Year'!U85), 0)</f>
        <v>4324413</v>
      </c>
      <c r="C33" s="240">
        <f>data!U85</f>
        <v>4969251</v>
      </c>
      <c r="D33" s="240">
        <f>ROUND(N('Prior Year'!U59), 0)</f>
        <v>182998</v>
      </c>
      <c r="E33" s="1">
        <f>data!U59</f>
        <v>202930</v>
      </c>
      <c r="F33" s="216">
        <f t="shared" si="0"/>
        <v>23.630930392681886</v>
      </c>
      <c r="G33" s="216">
        <f t="shared" ref="G33:G69" si="5">IF(C33=0,"",IF(E33=0,"",C33/E33))</f>
        <v>24.487512935494998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86" t="str">
        <f t="shared" si="3"/>
        <v/>
      </c>
      <c r="M33" s="7"/>
    </row>
    <row r="34" spans="1:13" x14ac:dyDescent="0.35">
      <c r="A34" s="1" t="s">
        <v>755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86" t="str">
        <f t="shared" si="3"/>
        <v/>
      </c>
      <c r="M34" s="7"/>
    </row>
    <row r="35" spans="1:13" x14ac:dyDescent="0.35">
      <c r="A35" s="1" t="s">
        <v>756</v>
      </c>
      <c r="B35" s="240">
        <f>ROUND(N('Prior Year'!W85), 0)</f>
        <v>225975</v>
      </c>
      <c r="C35" s="240">
        <f>data!W85</f>
        <v>326918</v>
      </c>
      <c r="D35" s="240">
        <f>ROUND(N('Prior Year'!W59), 0)</f>
        <v>1091</v>
      </c>
      <c r="E35" s="1">
        <f>data!W59</f>
        <v>1336</v>
      </c>
      <c r="F35" s="216">
        <f t="shared" si="0"/>
        <v>207.12648945921174</v>
      </c>
      <c r="G35" s="216">
        <f t="shared" si="5"/>
        <v>244.69910179640718</v>
      </c>
      <c r="H35" s="6" t="str">
        <f t="shared" si="6"/>
        <v/>
      </c>
      <c r="I35" s="286" t="str">
        <f t="shared" si="3"/>
        <v/>
      </c>
      <c r="M35" s="7"/>
    </row>
    <row r="36" spans="1:13" x14ac:dyDescent="0.35">
      <c r="A36" s="1" t="s">
        <v>757</v>
      </c>
      <c r="B36" s="240">
        <f>ROUND(N('Prior Year'!X85), 0)</f>
        <v>1699546</v>
      </c>
      <c r="C36" s="240">
        <f>data!X85</f>
        <v>2126635</v>
      </c>
      <c r="D36" s="240">
        <f>ROUND(N('Prior Year'!X59), 0)</f>
        <v>5064</v>
      </c>
      <c r="E36" s="1">
        <f>data!X59</f>
        <v>5879</v>
      </c>
      <c r="F36" s="216">
        <f t="shared" si="0"/>
        <v>335.61334913112165</v>
      </c>
      <c r="G36" s="216">
        <f t="shared" si="5"/>
        <v>361.73413845892156</v>
      </c>
      <c r="H36" s="6" t="str">
        <f t="shared" si="6"/>
        <v/>
      </c>
      <c r="I36" s="286" t="str">
        <f t="shared" si="3"/>
        <v/>
      </c>
      <c r="M36" s="7"/>
    </row>
    <row r="37" spans="1:13" x14ac:dyDescent="0.35">
      <c r="A37" s="1" t="s">
        <v>758</v>
      </c>
      <c r="B37" s="240">
        <f>ROUND(N('Prior Year'!Y85), 0)</f>
        <v>2453377</v>
      </c>
      <c r="C37" s="240">
        <f>data!Y85</f>
        <v>2679906</v>
      </c>
      <c r="D37" s="240">
        <f>ROUND(N('Prior Year'!Y59), 0)</f>
        <v>27640</v>
      </c>
      <c r="E37" s="1">
        <f>data!Y59</f>
        <v>31789</v>
      </c>
      <c r="F37" s="216">
        <f t="shared" si="0"/>
        <v>88.761830680173659</v>
      </c>
      <c r="G37" s="216">
        <f t="shared" si="5"/>
        <v>84.302934977507945</v>
      </c>
      <c r="H37" s="6" t="str">
        <f t="shared" si="6"/>
        <v/>
      </c>
      <c r="I37" s="286" t="str">
        <f t="shared" si="3"/>
        <v/>
      </c>
      <c r="M37" s="7"/>
    </row>
    <row r="38" spans="1:13" x14ac:dyDescent="0.35">
      <c r="A38" s="1" t="s">
        <v>759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86" t="str">
        <f t="shared" si="3"/>
        <v/>
      </c>
      <c r="M38" s="7"/>
    </row>
    <row r="39" spans="1:13" x14ac:dyDescent="0.35">
      <c r="A39" s="1" t="s">
        <v>760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86" t="str">
        <f t="shared" si="3"/>
        <v/>
      </c>
      <c r="M39" s="7"/>
    </row>
    <row r="40" spans="1:13" x14ac:dyDescent="0.35">
      <c r="A40" s="1" t="s">
        <v>761</v>
      </c>
      <c r="B40" s="240">
        <f>ROUND(N('Prior Year'!AB85), 0)</f>
        <v>2199629</v>
      </c>
      <c r="C40" s="240">
        <f>data!AB85</f>
        <v>3150622</v>
      </c>
      <c r="D40" s="240" t="s">
        <v>752</v>
      </c>
      <c r="E40" s="4" t="s">
        <v>752</v>
      </c>
      <c r="F40" s="216" t="s">
        <v>5</v>
      </c>
      <c r="G40" s="216" t="str">
        <f>IFERROR(IF(C40=0,"",IF(E40=0,"",C40/E40)),"")</f>
        <v/>
      </c>
      <c r="H40" s="6" t="s">
        <v>5</v>
      </c>
      <c r="I40" s="286" t="str">
        <f t="shared" si="3"/>
        <v/>
      </c>
      <c r="M40" s="7"/>
    </row>
    <row r="41" spans="1:13" x14ac:dyDescent="0.35">
      <c r="A41" s="1" t="s">
        <v>762</v>
      </c>
      <c r="B41" s="240">
        <f>ROUND(N('Prior Year'!AC85), 0)</f>
        <v>1051742</v>
      </c>
      <c r="C41" s="240">
        <f>data!AC85</f>
        <v>1244522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763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764</v>
      </c>
      <c r="B43" s="240">
        <f>ROUND(N('Prior Year'!AE85), 0)</f>
        <v>1735147</v>
      </c>
      <c r="C43" s="240">
        <f>data!AE85</f>
        <v>1770204</v>
      </c>
      <c r="D43" s="240">
        <f>ROUND(N('Prior Year'!AE59), 0)</f>
        <v>13242</v>
      </c>
      <c r="E43" s="1">
        <f>data!AE59</f>
        <v>15857</v>
      </c>
      <c r="F43" s="216">
        <f t="shared" si="0"/>
        <v>131.03360519558979</v>
      </c>
      <c r="G43" s="216">
        <f t="shared" si="5"/>
        <v>111.63549221164155</v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765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766</v>
      </c>
      <c r="B45" s="240">
        <f>ROUND(N('Prior Year'!AG85), 0)</f>
        <v>5783931</v>
      </c>
      <c r="C45" s="240">
        <f>data!AG85</f>
        <v>7807437</v>
      </c>
      <c r="D45" s="240">
        <f>ROUND(N('Prior Year'!AG59), 0)</f>
        <v>16543</v>
      </c>
      <c r="E45" s="1">
        <f>data!AG59</f>
        <v>19292</v>
      </c>
      <c r="F45" s="216">
        <f t="shared" si="0"/>
        <v>349.63011545668866</v>
      </c>
      <c r="G45" s="216">
        <f t="shared" si="5"/>
        <v>404.69816504250468</v>
      </c>
      <c r="H45" s="6" t="str">
        <f t="shared" si="7"/>
        <v/>
      </c>
      <c r="I45" s="240" t="str">
        <f t="shared" si="3"/>
        <v/>
      </c>
      <c r="M45" s="7"/>
    </row>
    <row r="46" spans="1:13" ht="43.5" x14ac:dyDescent="0.35">
      <c r="A46" s="1" t="s">
        <v>767</v>
      </c>
      <c r="B46" s="240">
        <f>ROUND(N('Prior Year'!AH85), 0)</f>
        <v>1232356</v>
      </c>
      <c r="C46" s="240">
        <f>data!AH85</f>
        <v>1731952</v>
      </c>
      <c r="D46" s="240">
        <f>ROUND(N('Prior Year'!AH59), 0)</f>
        <v>1900</v>
      </c>
      <c r="E46" s="1">
        <f>data!AH59</f>
        <v>2017</v>
      </c>
      <c r="F46" s="216">
        <f t="shared" si="0"/>
        <v>648.60842105263157</v>
      </c>
      <c r="G46" s="216">
        <f t="shared" si="5"/>
        <v>858.67724343083785</v>
      </c>
      <c r="H46" s="6">
        <f t="shared" si="7"/>
        <v>0.32387618717204436</v>
      </c>
      <c r="I46" s="286" t="s">
        <v>1364</v>
      </c>
      <c r="M46" s="7"/>
    </row>
    <row r="47" spans="1:13" ht="58" x14ac:dyDescent="0.35">
      <c r="A47" s="1" t="s">
        <v>768</v>
      </c>
      <c r="B47" s="240">
        <f>ROUND(N('Prior Year'!AI85), 0)</f>
        <v>630161</v>
      </c>
      <c r="C47" s="240">
        <f>data!AI85</f>
        <v>2019326</v>
      </c>
      <c r="D47" s="240">
        <f>ROUND(N('Prior Year'!AI59), 0)</f>
        <v>4205</v>
      </c>
      <c r="E47" s="1">
        <f>data!AI59</f>
        <v>9479</v>
      </c>
      <c r="F47" s="216">
        <f t="shared" si="0"/>
        <v>149.85992865636146</v>
      </c>
      <c r="G47" s="216">
        <f t="shared" si="5"/>
        <v>213.0315434117523</v>
      </c>
      <c r="H47" s="6">
        <f t="shared" si="7"/>
        <v>0.42153773408131956</v>
      </c>
      <c r="I47" s="286" t="s">
        <v>1370</v>
      </c>
      <c r="M47" s="7"/>
    </row>
    <row r="48" spans="1:13" x14ac:dyDescent="0.35">
      <c r="A48" s="1" t="s">
        <v>769</v>
      </c>
      <c r="B48" s="240">
        <f>ROUND(N('Prior Year'!AJ85), 0)</f>
        <v>18816351</v>
      </c>
      <c r="C48" s="240">
        <f>data!AJ85</f>
        <v>22864246</v>
      </c>
      <c r="D48" s="240">
        <f>ROUND(N('Prior Year'!AJ59), 0)</f>
        <v>59517</v>
      </c>
      <c r="E48" s="1">
        <f>data!AJ59</f>
        <v>63822</v>
      </c>
      <c r="F48" s="216">
        <f t="shared" si="0"/>
        <v>316.15086445889409</v>
      </c>
      <c r="G48" s="216">
        <f t="shared" si="5"/>
        <v>358.25022719438437</v>
      </c>
      <c r="H48" s="6" t="str">
        <f t="shared" si="7"/>
        <v/>
      </c>
      <c r="I48" s="240" t="str">
        <f t="shared" ref="I48:I78" si="8">IF(H48 = "", "", IF(ABS(H48) &gt; 25 %, "Please provide explanation for the fluctuation noted here", ""))</f>
        <v/>
      </c>
      <c r="M48" s="7"/>
    </row>
    <row r="49" spans="1:13" x14ac:dyDescent="0.35">
      <c r="A49" s="1" t="s">
        <v>770</v>
      </c>
      <c r="B49" s="240">
        <f>ROUND(N('Prior Year'!AK85), 0)</f>
        <v>255114</v>
      </c>
      <c r="C49" s="240">
        <f>data!AK85</f>
        <v>397112</v>
      </c>
      <c r="D49" s="240">
        <f>ROUND(N('Prior Year'!AK59), 0)</f>
        <v>1647</v>
      </c>
      <c r="E49" s="1">
        <f>data!AK59</f>
        <v>2518</v>
      </c>
      <c r="F49" s="216">
        <f t="shared" si="0"/>
        <v>154.89617486338798</v>
      </c>
      <c r="G49" s="216">
        <f t="shared" si="5"/>
        <v>157.70929308975377</v>
      </c>
      <c r="H49" s="6" t="str">
        <f t="shared" si="7"/>
        <v/>
      </c>
      <c r="I49" s="286"/>
      <c r="M49" s="7"/>
    </row>
    <row r="50" spans="1:13" x14ac:dyDescent="0.35">
      <c r="A50" s="1" t="s">
        <v>771</v>
      </c>
      <c r="B50" s="240">
        <f>ROUND(N('Prior Year'!AL85), 0)</f>
        <v>284213</v>
      </c>
      <c r="C50" s="240">
        <f>data!AL85</f>
        <v>329459</v>
      </c>
      <c r="D50" s="240">
        <f>ROUND(N('Prior Year'!AL59), 0)</f>
        <v>2698</v>
      </c>
      <c r="E50" s="1">
        <f>data!AL59</f>
        <v>3842</v>
      </c>
      <c r="F50" s="216">
        <f t="shared" si="0"/>
        <v>105.34210526315789</v>
      </c>
      <c r="G50" s="216">
        <f t="shared" si="5"/>
        <v>85.751952108276939</v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772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773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774</v>
      </c>
      <c r="B53" s="240">
        <f>ROUND(N('Prior Year'!AO85), 0)</f>
        <v>608983</v>
      </c>
      <c r="C53" s="240">
        <f>data!AO85</f>
        <v>655476</v>
      </c>
      <c r="D53" s="240">
        <f>ROUND(N('Prior Year'!AO59), 0)</f>
        <v>17999</v>
      </c>
      <c r="E53" s="1">
        <f>data!AO59</f>
        <v>18987</v>
      </c>
      <c r="F53" s="216">
        <f t="shared" si="0"/>
        <v>33.834268570476141</v>
      </c>
      <c r="G53" s="216">
        <f t="shared" si="5"/>
        <v>34.522357402433244</v>
      </c>
      <c r="H53" s="6" t="str">
        <f t="shared" si="7"/>
        <v/>
      </c>
      <c r="I53" s="240" t="str">
        <f t="shared" si="8"/>
        <v/>
      </c>
      <c r="M53" s="7"/>
    </row>
    <row r="54" spans="1:13" ht="43.5" x14ac:dyDescent="0.35">
      <c r="A54" s="1" t="s">
        <v>775</v>
      </c>
      <c r="B54" s="240">
        <f>ROUND(N('Prior Year'!AP85), 0)</f>
        <v>935770</v>
      </c>
      <c r="C54" s="240">
        <f>data!AP85</f>
        <v>1278937</v>
      </c>
      <c r="D54" s="240">
        <f>ROUND(N('Prior Year'!AP59), 0)</f>
        <v>2461</v>
      </c>
      <c r="E54" s="1">
        <f>data!AP59</f>
        <v>5776</v>
      </c>
      <c r="F54" s="216">
        <f t="shared" si="0"/>
        <v>380.23973994311257</v>
      </c>
      <c r="G54" s="216">
        <f t="shared" si="5"/>
        <v>221.42261080332409</v>
      </c>
      <c r="H54" s="6">
        <f t="shared" si="7"/>
        <v>-0.41767630380651166</v>
      </c>
      <c r="I54" s="286" t="s">
        <v>1371</v>
      </c>
      <c r="M54" s="7"/>
    </row>
    <row r="55" spans="1:13" x14ac:dyDescent="0.35">
      <c r="A55" s="1" t="s">
        <v>776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777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778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779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780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781</v>
      </c>
      <c r="B60" s="240">
        <f>ROUND(N('Prior Year'!AV85), 0)</f>
        <v>0</v>
      </c>
      <c r="C60" s="240">
        <f>data!AV85</f>
        <v>0</v>
      </c>
      <c r="D60" s="240" t="s">
        <v>752</v>
      </c>
      <c r="E60" s="4" t="s">
        <v>752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782</v>
      </c>
      <c r="B61" s="240">
        <f>ROUND(N('Prior Year'!AW85), 0)</f>
        <v>0</v>
      </c>
      <c r="C61" s="240">
        <f>data!AW85</f>
        <v>0</v>
      </c>
      <c r="D61" s="240" t="s">
        <v>752</v>
      </c>
      <c r="E61" s="4" t="s">
        <v>752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783</v>
      </c>
      <c r="B62" s="240">
        <f>ROUND(N('Prior Year'!AX85), 0)</f>
        <v>0</v>
      </c>
      <c r="C62" s="240">
        <f>data!AX85</f>
        <v>0</v>
      </c>
      <c r="D62" s="240" t="s">
        <v>752</v>
      </c>
      <c r="E62" s="4" t="s">
        <v>752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ht="43.5" x14ac:dyDescent="0.35">
      <c r="A63" s="1" t="s">
        <v>784</v>
      </c>
      <c r="B63" s="240">
        <f>ROUND(N('Prior Year'!AY85), 0)</f>
        <v>921909</v>
      </c>
      <c r="C63" s="240">
        <f>data!AY85</f>
        <v>1469430</v>
      </c>
      <c r="D63" s="240">
        <f>ROUND(N('Prior Year'!AY59), 0)</f>
        <v>20677</v>
      </c>
      <c r="E63" s="1">
        <f>data!AY59</f>
        <v>19666</v>
      </c>
      <c r="F63" s="216">
        <f>IF(B63=0,"",IF(D63=0,"",B63/D63))</f>
        <v>44.586206896551722</v>
      </c>
      <c r="G63" s="216">
        <f t="shared" si="5"/>
        <v>74.719312519068438</v>
      </c>
      <c r="H63" s="6">
        <f>IF(B63 = 0, "", IF(C63 = 0, "", IF(D63 = 0, "", IF(E63 = 0, "", IF(G63 / F63 - 1 &lt; -0.25, G63 / F63 - 1, IF(G63 / F63 - 1 &gt; 0.25, G63 / F63 - 1, ""))))))</f>
        <v>0.67583918256224651</v>
      </c>
      <c r="I63" s="286" t="s">
        <v>1365</v>
      </c>
      <c r="M63" s="7"/>
    </row>
    <row r="64" spans="1:13" x14ac:dyDescent="0.35">
      <c r="A64" s="1" t="s">
        <v>785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786</v>
      </c>
      <c r="B65" s="240">
        <f>ROUND(N('Prior Year'!BA85), 0)</f>
        <v>223312</v>
      </c>
      <c r="C65" s="240">
        <f>data!BA85</f>
        <v>267896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787</v>
      </c>
      <c r="B66" s="240">
        <f>ROUND(N('Prior Year'!BB85), 0)</f>
        <v>489764</v>
      </c>
      <c r="C66" s="240">
        <f>data!BB85</f>
        <v>682591</v>
      </c>
      <c r="D66" s="240" t="s">
        <v>752</v>
      </c>
      <c r="E66" s="4" t="s">
        <v>752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788</v>
      </c>
      <c r="B67" s="240">
        <f>ROUND(N('Prior Year'!BC85), 0)</f>
        <v>0</v>
      </c>
      <c r="C67" s="240">
        <f>data!BC85</f>
        <v>0</v>
      </c>
      <c r="D67" s="240" t="s">
        <v>752</v>
      </c>
      <c r="E67" s="4" t="s">
        <v>752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789</v>
      </c>
      <c r="B68" s="240">
        <f>ROUND(N('Prior Year'!BD85), 0)</f>
        <v>0</v>
      </c>
      <c r="C68" s="240">
        <f>data!BD85</f>
        <v>0</v>
      </c>
      <c r="D68" s="240" t="s">
        <v>752</v>
      </c>
      <c r="E68" s="4" t="s">
        <v>752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790</v>
      </c>
      <c r="B69" s="240">
        <f>ROUND(N('Prior Year'!BE85), 0)</f>
        <v>1202288</v>
      </c>
      <c r="C69" s="240">
        <f>data!BE85</f>
        <v>1303423</v>
      </c>
      <c r="D69" s="240">
        <f>ROUND(N('Prior Year'!BE59), 0)</f>
        <v>103932</v>
      </c>
      <c r="E69" s="1">
        <f>data!BE59</f>
        <v>103931</v>
      </c>
      <c r="F69" s="216">
        <f>IF(B69=0,"",IF(D69=0,"",B69/D69))</f>
        <v>11.568025247277065</v>
      </c>
      <c r="G69" s="216">
        <f t="shared" si="5"/>
        <v>12.541234088000692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791</v>
      </c>
      <c r="B70" s="240">
        <f>ROUND(N('Prior Year'!BF85), 0)</f>
        <v>620346</v>
      </c>
      <c r="C70" s="240">
        <f>data!BF85</f>
        <v>902649</v>
      </c>
      <c r="D70" s="240" t="s">
        <v>752</v>
      </c>
      <c r="E70" s="4" t="s">
        <v>752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792</v>
      </c>
      <c r="B71" s="240">
        <f>ROUND(N('Prior Year'!BG85), 0)</f>
        <v>0</v>
      </c>
      <c r="C71" s="240">
        <f>data!BG85</f>
        <v>0</v>
      </c>
      <c r="D71" s="240" t="s">
        <v>752</v>
      </c>
      <c r="E71" s="4" t="s">
        <v>752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793</v>
      </c>
      <c r="B72" s="240">
        <f>ROUND(N('Prior Year'!BH85), 0)</f>
        <v>2888930</v>
      </c>
      <c r="C72" s="240">
        <f>data!BH85</f>
        <v>3207130</v>
      </c>
      <c r="D72" s="240" t="s">
        <v>752</v>
      </c>
      <c r="E72" s="4" t="s">
        <v>752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794</v>
      </c>
      <c r="B73" s="240">
        <f>ROUND(N('Prior Year'!BI85), 0)</f>
        <v>0</v>
      </c>
      <c r="C73" s="240">
        <f>data!BI85</f>
        <v>0</v>
      </c>
      <c r="D73" s="240" t="s">
        <v>752</v>
      </c>
      <c r="E73" s="4" t="s">
        <v>752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795</v>
      </c>
      <c r="B74" s="240">
        <f>ROUND(N('Prior Year'!BJ85), 0)</f>
        <v>1109514</v>
      </c>
      <c r="C74" s="240">
        <f>data!BJ85</f>
        <v>1279788</v>
      </c>
      <c r="D74" s="240" t="s">
        <v>752</v>
      </c>
      <c r="E74" s="4" t="s">
        <v>752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796</v>
      </c>
      <c r="B75" s="240">
        <f>ROUND(N('Prior Year'!BK85), 0)</f>
        <v>2167364</v>
      </c>
      <c r="C75" s="240">
        <f>data!BK85</f>
        <v>4720245</v>
      </c>
      <c r="D75" s="240" t="s">
        <v>752</v>
      </c>
      <c r="E75" s="4" t="s">
        <v>752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797</v>
      </c>
      <c r="B76" s="240">
        <f>ROUND(N('Prior Year'!BL85), 0)</f>
        <v>628664</v>
      </c>
      <c r="C76" s="240">
        <f>data!BL85</f>
        <v>0</v>
      </c>
      <c r="D76" s="240" t="s">
        <v>752</v>
      </c>
      <c r="E76" s="4" t="s">
        <v>752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798</v>
      </c>
      <c r="B77" s="240">
        <f>ROUND(N('Prior Year'!BM85), 0)</f>
        <v>0</v>
      </c>
      <c r="C77" s="240">
        <f>data!BM85</f>
        <v>0</v>
      </c>
      <c r="D77" s="240" t="s">
        <v>752</v>
      </c>
      <c r="E77" s="4" t="s">
        <v>752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799</v>
      </c>
      <c r="B78" s="240">
        <f>ROUND(N('Prior Year'!BN85), 0)</f>
        <v>4740776</v>
      </c>
      <c r="C78" s="240">
        <f>data!BN85</f>
        <v>4910455</v>
      </c>
      <c r="D78" s="240" t="s">
        <v>752</v>
      </c>
      <c r="E78" s="4" t="s">
        <v>752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800</v>
      </c>
      <c r="B79" s="240">
        <f>ROUND(N('Prior Year'!BO85), 0)</f>
        <v>71420</v>
      </c>
      <c r="C79" s="240">
        <f>data!BO85</f>
        <v>133606</v>
      </c>
      <c r="D79" s="240" t="s">
        <v>752</v>
      </c>
      <c r="E79" s="4" t="s">
        <v>752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801</v>
      </c>
      <c r="B80" s="240">
        <f>ROUND(N('Prior Year'!BP85), 0)</f>
        <v>2190247</v>
      </c>
      <c r="C80" s="240">
        <f>data!BP85</f>
        <v>2588450</v>
      </c>
      <c r="D80" s="240" t="s">
        <v>752</v>
      </c>
      <c r="E80" s="4" t="s">
        <v>752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802</v>
      </c>
      <c r="B81" s="240">
        <f>ROUND(N('Prior Year'!BQ85), 0)</f>
        <v>0</v>
      </c>
      <c r="C81" s="240">
        <f>data!BQ85</f>
        <v>0</v>
      </c>
      <c r="D81" s="240" t="s">
        <v>752</v>
      </c>
      <c r="E81" s="4" t="s">
        <v>752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803</v>
      </c>
      <c r="B82" s="240">
        <f>ROUND(N('Prior Year'!BR85), 0)</f>
        <v>1108057</v>
      </c>
      <c r="C82" s="240">
        <f>data!BR85</f>
        <v>1087370</v>
      </c>
      <c r="D82" s="240" t="s">
        <v>752</v>
      </c>
      <c r="E82" s="4" t="s">
        <v>752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804</v>
      </c>
      <c r="B83" s="240">
        <f>ROUND(N('Prior Year'!BS85), 0)</f>
        <v>0</v>
      </c>
      <c r="C83" s="240">
        <f>data!BS85</f>
        <v>0</v>
      </c>
      <c r="D83" s="240" t="s">
        <v>752</v>
      </c>
      <c r="E83" s="4" t="s">
        <v>752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805</v>
      </c>
      <c r="B84" s="240">
        <f>ROUND(N('Prior Year'!BT85), 0)</f>
        <v>0</v>
      </c>
      <c r="C84" s="240">
        <f>data!BT85</f>
        <v>0</v>
      </c>
      <c r="D84" s="240" t="s">
        <v>752</v>
      </c>
      <c r="E84" s="4" t="s">
        <v>752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806</v>
      </c>
      <c r="B85" s="240">
        <f>ROUND(N('Prior Year'!BU85), 0)</f>
        <v>0</v>
      </c>
      <c r="C85" s="240">
        <f>data!BU85</f>
        <v>7348</v>
      </c>
      <c r="D85" s="240" t="s">
        <v>752</v>
      </c>
      <c r="E85" s="4" t="s">
        <v>752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807</v>
      </c>
      <c r="B86" s="240">
        <f>ROUND(N('Prior Year'!BV85), 0)</f>
        <v>957114</v>
      </c>
      <c r="C86" s="240">
        <f>data!BV85</f>
        <v>1077336</v>
      </c>
      <c r="D86" s="240" t="s">
        <v>752</v>
      </c>
      <c r="E86" s="4" t="s">
        <v>752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808</v>
      </c>
      <c r="B87" s="240">
        <f>ROUND(N('Prior Year'!BW85), 0)</f>
        <v>445238</v>
      </c>
      <c r="C87" s="240">
        <f>data!BW85</f>
        <v>586242</v>
      </c>
      <c r="D87" s="240" t="s">
        <v>752</v>
      </c>
      <c r="E87" s="4" t="s">
        <v>752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809</v>
      </c>
      <c r="B88" s="240">
        <f>ROUND(N('Prior Year'!BX85), 0)</f>
        <v>1218</v>
      </c>
      <c r="C88" s="240">
        <f>data!BX85</f>
        <v>0</v>
      </c>
      <c r="D88" s="240" t="s">
        <v>752</v>
      </c>
      <c r="E88" s="4" t="s">
        <v>752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810</v>
      </c>
      <c r="B89" s="240">
        <f>ROUND(N('Prior Year'!BY85), 0)</f>
        <v>1682378</v>
      </c>
      <c r="C89" s="240">
        <f>data!BY85</f>
        <v>1995678</v>
      </c>
      <c r="D89" s="240" t="s">
        <v>752</v>
      </c>
      <c r="E89" s="4" t="s">
        <v>752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811</v>
      </c>
      <c r="B90" s="240">
        <f>ROUND(N('Prior Year'!BZ85), 0)</f>
        <v>0</v>
      </c>
      <c r="C90" s="240">
        <f>data!BZ85</f>
        <v>0</v>
      </c>
      <c r="D90" s="240" t="s">
        <v>752</v>
      </c>
      <c r="E90" s="4" t="s">
        <v>752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812</v>
      </c>
      <c r="B91" s="240">
        <f>ROUND(N('Prior Year'!CA85), 0)</f>
        <v>0</v>
      </c>
      <c r="C91" s="240">
        <f>data!CA85</f>
        <v>0</v>
      </c>
      <c r="D91" s="240" t="s">
        <v>752</v>
      </c>
      <c r="E91" s="4" t="s">
        <v>752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813</v>
      </c>
      <c r="B92" s="240">
        <f>ROUND(N('Prior Year'!CB85), 0)</f>
        <v>0</v>
      </c>
      <c r="C92" s="240">
        <f>data!CB85</f>
        <v>0</v>
      </c>
      <c r="D92" s="240" t="s">
        <v>752</v>
      </c>
      <c r="E92" s="4" t="s">
        <v>752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814</v>
      </c>
      <c r="B93" s="240">
        <f>ROUND(N('Prior Year'!CC85), 0)</f>
        <v>0</v>
      </c>
      <c r="C93" s="240">
        <f>data!CC85</f>
        <v>0</v>
      </c>
      <c r="D93" s="240" t="s">
        <v>752</v>
      </c>
      <c r="E93" s="4" t="s">
        <v>752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815</v>
      </c>
      <c r="B94" s="240">
        <f>ROUND(N('Prior Year'!CD85), 0)</f>
        <v>-33040</v>
      </c>
      <c r="C94" s="240">
        <f>data!CD85</f>
        <v>-18620</v>
      </c>
      <c r="D94" s="240" t="s">
        <v>752</v>
      </c>
      <c r="E94" s="4" t="s">
        <v>752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9344-BA26-4485-8CC2-934BFF3FAF5E}">
  <sheetPr>
    <tabColor rgb="FF92D050"/>
  </sheetPr>
  <dimension ref="A1:D36"/>
  <sheetViews>
    <sheetView workbookViewId="0">
      <selection activeCell="E33" sqref="E33"/>
    </sheetView>
  </sheetViews>
  <sheetFormatPr defaultRowHeight="12.5" x14ac:dyDescent="0.25"/>
  <sheetData>
    <row r="1" spans="1:4" ht="14.5" x14ac:dyDescent="0.35">
      <c r="A1" s="288" t="s">
        <v>816</v>
      </c>
      <c r="B1" s="287"/>
      <c r="C1" s="287"/>
      <c r="D1" s="287"/>
    </row>
    <row r="2" spans="1:4" ht="14.5" x14ac:dyDescent="0.35">
      <c r="A2" s="287"/>
      <c r="B2" s="287"/>
      <c r="C2" s="287"/>
      <c r="D2" s="287"/>
    </row>
    <row r="3" spans="1:4" ht="14.5" x14ac:dyDescent="0.35">
      <c r="A3" s="290" t="s">
        <v>817</v>
      </c>
      <c r="B3" s="287"/>
      <c r="C3" s="287"/>
      <c r="D3" s="287"/>
    </row>
    <row r="4" spans="1:4" ht="14.5" x14ac:dyDescent="0.35">
      <c r="A4" s="287" t="s">
        <v>818</v>
      </c>
      <c r="B4" s="287"/>
      <c r="C4" s="287"/>
      <c r="D4" s="287"/>
    </row>
    <row r="5" spans="1:4" ht="14.5" x14ac:dyDescent="0.35">
      <c r="A5" s="287" t="s">
        <v>819</v>
      </c>
      <c r="B5" s="287"/>
      <c r="C5" s="287"/>
      <c r="D5" s="287"/>
    </row>
    <row r="6" spans="1:4" ht="14.5" x14ac:dyDescent="0.35">
      <c r="A6" s="287"/>
      <c r="B6" s="287"/>
      <c r="C6" s="287"/>
      <c r="D6" s="287"/>
    </row>
    <row r="7" spans="1:4" ht="14.5" x14ac:dyDescent="0.35">
      <c r="A7" s="287" t="s">
        <v>820</v>
      </c>
      <c r="B7" s="287"/>
      <c r="C7" s="287"/>
      <c r="D7" s="287"/>
    </row>
    <row r="8" spans="1:4" ht="14.5" x14ac:dyDescent="0.35">
      <c r="A8" s="394" t="s">
        <v>1369</v>
      </c>
      <c r="B8" s="287"/>
      <c r="C8" s="287"/>
      <c r="D8" s="287"/>
    </row>
    <row r="9" spans="1:4" ht="14.5" x14ac:dyDescent="0.35">
      <c r="A9" s="287"/>
      <c r="B9" s="287"/>
      <c r="C9" s="287"/>
      <c r="D9" s="287"/>
    </row>
    <row r="10" spans="1:4" ht="14.5" x14ac:dyDescent="0.35">
      <c r="A10" s="287"/>
      <c r="B10" s="287"/>
      <c r="C10" s="287"/>
      <c r="D10" s="287"/>
    </row>
    <row r="11" spans="1:4" ht="14.5" x14ac:dyDescent="0.35">
      <c r="A11" s="289" t="s">
        <v>821</v>
      </c>
      <c r="B11" s="287"/>
      <c r="C11" s="287"/>
      <c r="D11" s="287">
        <f>N(data!C380)</f>
        <v>599494</v>
      </c>
    </row>
    <row r="12" spans="1:4" ht="14.5" x14ac:dyDescent="0.35">
      <c r="A12" s="289" t="s">
        <v>822</v>
      </c>
      <c r="B12" s="287"/>
      <c r="C12" s="287"/>
      <c r="D12" s="287" t="str">
        <f>IF(OR(N(data!C380) &gt; 1000000, N(data!C380) / (N(data!D360) + N(data!D383)) &gt; 0.01), "Yes", "No")</f>
        <v>No</v>
      </c>
    </row>
    <row r="13" spans="1:4" ht="14.5" x14ac:dyDescent="0.35">
      <c r="A13" s="287"/>
      <c r="B13" s="287"/>
      <c r="C13" s="287"/>
      <c r="D13" s="287"/>
    </row>
    <row r="14" spans="1:4" ht="14.5" x14ac:dyDescent="0.35">
      <c r="A14" s="289" t="s">
        <v>823</v>
      </c>
      <c r="B14" s="287"/>
      <c r="C14" s="287"/>
      <c r="D14" s="289" t="s">
        <v>824</v>
      </c>
    </row>
    <row r="15" spans="1:4" ht="14.5" x14ac:dyDescent="0.35">
      <c r="A15" s="287" t="s">
        <v>825</v>
      </c>
      <c r="B15" s="287"/>
      <c r="C15" s="287"/>
      <c r="D15" s="287"/>
    </row>
    <row r="16" spans="1:4" ht="14.5" x14ac:dyDescent="0.35">
      <c r="A16" s="287" t="s">
        <v>825</v>
      </c>
      <c r="B16" s="287"/>
      <c r="C16" s="287"/>
      <c r="D16" s="287"/>
    </row>
    <row r="17" spans="1:4" ht="14.5" x14ac:dyDescent="0.35">
      <c r="A17" s="287" t="s">
        <v>825</v>
      </c>
      <c r="B17" s="287"/>
      <c r="C17" s="287"/>
      <c r="D17" s="287"/>
    </row>
    <row r="18" spans="1:4" ht="14.5" x14ac:dyDescent="0.35">
      <c r="A18" s="287" t="s">
        <v>825</v>
      </c>
      <c r="B18" s="287"/>
      <c r="C18" s="287"/>
      <c r="D18" s="287"/>
    </row>
    <row r="19" spans="1:4" ht="14.5" x14ac:dyDescent="0.35">
      <c r="A19" s="287" t="s">
        <v>825</v>
      </c>
      <c r="B19" s="287"/>
      <c r="C19" s="287"/>
      <c r="D19" s="287"/>
    </row>
    <row r="20" spans="1:4" ht="14.5" x14ac:dyDescent="0.35">
      <c r="A20" s="287" t="s">
        <v>825</v>
      </c>
      <c r="B20" s="287"/>
      <c r="C20" s="287"/>
      <c r="D20" s="287"/>
    </row>
    <row r="21" spans="1:4" ht="14.5" x14ac:dyDescent="0.35">
      <c r="A21" s="287" t="s">
        <v>825</v>
      </c>
      <c r="B21" s="287"/>
      <c r="C21" s="287"/>
      <c r="D21" s="287"/>
    </row>
    <row r="22" spans="1:4" ht="14.5" x14ac:dyDescent="0.35">
      <c r="A22" s="287"/>
      <c r="B22" s="287"/>
      <c r="C22" s="287"/>
      <c r="D22" s="287"/>
    </row>
    <row r="23" spans="1:4" ht="14.5" x14ac:dyDescent="0.35">
      <c r="A23" s="287"/>
      <c r="B23" s="287"/>
      <c r="C23" s="287"/>
      <c r="D23" s="287"/>
    </row>
    <row r="24" spans="1:4" ht="14.5" x14ac:dyDescent="0.35">
      <c r="A24" s="287"/>
      <c r="B24" s="287"/>
      <c r="C24" s="287"/>
      <c r="D24" s="287"/>
    </row>
    <row r="25" spans="1:4" ht="14.5" x14ac:dyDescent="0.35">
      <c r="A25" s="289" t="s">
        <v>826</v>
      </c>
      <c r="B25" s="287"/>
      <c r="C25" s="287"/>
      <c r="D25" s="287">
        <f>N(data!C414)</f>
        <v>1173125</v>
      </c>
    </row>
    <row r="26" spans="1:4" ht="14.5" x14ac:dyDescent="0.35">
      <c r="A26" s="289" t="s">
        <v>822</v>
      </c>
      <c r="B26" s="287"/>
      <c r="C26" s="287"/>
      <c r="D26" s="287" t="str">
        <f>IF(OR(N(data!C414)&gt;1000000,N(data!C414)/(N(data!D416))&gt;0.01),"Yes","No")</f>
        <v>Yes</v>
      </c>
    </row>
    <row r="27" spans="1:4" ht="14.5" x14ac:dyDescent="0.35">
      <c r="A27" s="287"/>
      <c r="B27" s="287"/>
      <c r="C27" s="287"/>
      <c r="D27" s="287"/>
    </row>
    <row r="28" spans="1:4" ht="14.5" x14ac:dyDescent="0.35">
      <c r="A28" s="289" t="s">
        <v>823</v>
      </c>
      <c r="B28" s="287"/>
      <c r="C28" s="287"/>
      <c r="D28" s="289" t="s">
        <v>824</v>
      </c>
    </row>
    <row r="29" spans="1:4" ht="14.5" x14ac:dyDescent="0.35">
      <c r="A29" s="287" t="s">
        <v>1366</v>
      </c>
      <c r="B29" s="287"/>
      <c r="C29" s="287"/>
      <c r="D29" s="287">
        <v>496817</v>
      </c>
    </row>
    <row r="30" spans="1:4" ht="14.5" x14ac:dyDescent="0.35">
      <c r="A30" s="287" t="s">
        <v>1367</v>
      </c>
      <c r="B30" s="287"/>
      <c r="C30" s="287"/>
      <c r="D30" s="287">
        <v>164398</v>
      </c>
    </row>
    <row r="31" spans="1:4" ht="14.5" x14ac:dyDescent="0.35">
      <c r="A31" s="287" t="s">
        <v>1368</v>
      </c>
      <c r="B31" s="287"/>
      <c r="C31" s="287"/>
      <c r="D31" s="287">
        <v>325418</v>
      </c>
    </row>
    <row r="32" spans="1:4" ht="14.5" x14ac:dyDescent="0.35">
      <c r="A32" s="287" t="s">
        <v>827</v>
      </c>
      <c r="B32" s="287"/>
      <c r="C32" s="287"/>
      <c r="D32" s="287"/>
    </row>
    <row r="33" spans="1:4" ht="14.5" x14ac:dyDescent="0.35">
      <c r="A33" s="287" t="s">
        <v>827</v>
      </c>
      <c r="B33" s="287"/>
      <c r="C33" s="287"/>
      <c r="D33" s="287"/>
    </row>
    <row r="34" spans="1:4" ht="14.5" x14ac:dyDescent="0.35">
      <c r="A34" s="287" t="s">
        <v>827</v>
      </c>
      <c r="B34" s="287"/>
      <c r="C34" s="287"/>
      <c r="D34" s="287"/>
    </row>
    <row r="35" spans="1:4" ht="14.5" x14ac:dyDescent="0.35">
      <c r="A35" s="287" t="s">
        <v>827</v>
      </c>
      <c r="B35" s="287"/>
      <c r="C35" s="287"/>
      <c r="D35" s="287"/>
    </row>
    <row r="36" spans="1:4" ht="14.5" x14ac:dyDescent="0.35">
      <c r="A36" s="287"/>
      <c r="B36" s="287"/>
      <c r="C36" s="287"/>
      <c r="D36" s="2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E317-A394-4E42-B19A-869D80463B02}">
  <sheetPr codeName="Sheet3">
    <pageSetUpPr fitToPage="1"/>
  </sheetPr>
  <dimension ref="A1:G40"/>
  <sheetViews>
    <sheetView topLeftCell="A17" workbookViewId="0">
      <selection activeCell="E18" sqref="E18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H-46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PHM Medical Center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data!C103</f>
        <v>Benton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data!C104</f>
        <v>Craig Marks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data!C105</f>
        <v>David Rollins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data!C106</f>
        <v>Stephen Kenny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509-786-2222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509-786-6660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325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1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411</v>
      </c>
      <c r="E17" s="241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1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1345</v>
      </c>
      <c r="G23" s="76">
        <f>data!D127</f>
        <v>3488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66</v>
      </c>
      <c r="G24" s="76">
        <f>data!D128</f>
        <v>1108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629</v>
      </c>
      <c r="G26" s="76">
        <f>data!D130</f>
        <v>856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0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349</v>
      </c>
      <c r="F31" s="76"/>
      <c r="G31" s="76">
        <f>data!C140</f>
        <v>6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19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0</v>
      </c>
      <c r="E34" s="73" t="s">
        <v>351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D01F-1DEA-4F6F-9722-6F36A33C53EB}">
  <sheetPr codeName="Sheet4">
    <pageSetUpPr fitToPage="1"/>
  </sheetPr>
  <dimension ref="A1:G33"/>
  <sheetViews>
    <sheetView topLeftCell="A7" zoomScaleNormal="100" workbookViewId="0">
      <selection activeCell="C10" sqref="C10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1349</v>
      </c>
      <c r="G1" s="70" t="s">
        <v>1350</v>
      </c>
    </row>
    <row r="2" spans="1:7" ht="20.149999999999999" customHeight="1" x14ac:dyDescent="0.35">
      <c r="A2" s="1" t="str">
        <f>"Hospital: "&amp;data!C98</f>
        <v>Hospital: PHM Medical Center</v>
      </c>
      <c r="G2" s="4" t="s">
        <v>1351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1352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1353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1354</v>
      </c>
      <c r="B6" s="88" t="s">
        <v>336</v>
      </c>
      <c r="C6" s="88" t="s">
        <v>1355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297</v>
      </c>
      <c r="C7" s="136">
        <f>data!B155</f>
        <v>954</v>
      </c>
      <c r="D7" s="136">
        <f>data!B156</f>
        <v>0</v>
      </c>
      <c r="E7" s="136">
        <f>data!B157</f>
        <v>16973522</v>
      </c>
      <c r="F7" s="136">
        <f>data!B158</f>
        <v>86442567</v>
      </c>
      <c r="G7" s="136">
        <f>data!B157+data!B158</f>
        <v>103416089</v>
      </c>
    </row>
    <row r="8" spans="1:7" ht="20.149999999999999" customHeight="1" x14ac:dyDescent="0.35">
      <c r="A8" s="72" t="s">
        <v>358</v>
      </c>
      <c r="B8" s="136">
        <f>data!C154</f>
        <v>133</v>
      </c>
      <c r="C8" s="136">
        <f>data!C155</f>
        <v>316</v>
      </c>
      <c r="D8" s="136">
        <f>data!C156</f>
        <v>0</v>
      </c>
      <c r="E8" s="136">
        <f>data!C157</f>
        <v>18360943</v>
      </c>
      <c r="F8" s="136">
        <f>data!C158</f>
        <v>76885572</v>
      </c>
      <c r="G8" s="136">
        <f>data!C157+data!C158</f>
        <v>95246515</v>
      </c>
    </row>
    <row r="9" spans="1:7" ht="20.149999999999999" customHeight="1" x14ac:dyDescent="0.35">
      <c r="A9" s="72" t="s">
        <v>1356</v>
      </c>
      <c r="B9" s="136">
        <f>data!D154</f>
        <v>915</v>
      </c>
      <c r="C9" s="136">
        <f>data!D155</f>
        <v>2218</v>
      </c>
      <c r="D9" s="136">
        <f>data!D156</f>
        <v>0</v>
      </c>
      <c r="E9" s="136">
        <f>data!D157</f>
        <v>13285227</v>
      </c>
      <c r="F9" s="136">
        <f>data!D158</f>
        <v>107012716</v>
      </c>
      <c r="G9" s="136">
        <f>data!D157+data!D158</f>
        <v>120297943</v>
      </c>
    </row>
    <row r="10" spans="1:7" ht="20.149999999999999" customHeight="1" x14ac:dyDescent="0.35">
      <c r="A10" s="87" t="s">
        <v>230</v>
      </c>
      <c r="B10" s="136">
        <f>data!E154</f>
        <v>1345</v>
      </c>
      <c r="C10" s="136">
        <f>data!E155</f>
        <v>3488</v>
      </c>
      <c r="D10" s="136">
        <f>data!E156</f>
        <v>0</v>
      </c>
      <c r="E10" s="136">
        <f>data!E157</f>
        <v>48619692</v>
      </c>
      <c r="F10" s="136">
        <f>data!E158</f>
        <v>270340855</v>
      </c>
      <c r="G10" s="136">
        <f>E10+F10</f>
        <v>318960547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1357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1353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1354</v>
      </c>
      <c r="B15" s="88" t="s">
        <v>336</v>
      </c>
      <c r="C15" s="88" t="s">
        <v>1355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46</v>
      </c>
      <c r="C16" s="136">
        <f>data!B161</f>
        <v>778</v>
      </c>
      <c r="D16" s="136">
        <f>data!B162</f>
        <v>0</v>
      </c>
      <c r="E16" s="136">
        <f>data!B163</f>
        <v>1627520</v>
      </c>
      <c r="F16" s="136">
        <f>data!B164</f>
        <v>336974</v>
      </c>
      <c r="G16" s="136">
        <f>data!B163+data!B164</f>
        <v>1964494</v>
      </c>
    </row>
    <row r="17" spans="1:7" ht="20.149999999999999" customHeight="1" x14ac:dyDescent="0.35">
      <c r="A17" s="72" t="s">
        <v>358</v>
      </c>
      <c r="B17" s="136">
        <f>data!C160</f>
        <v>11</v>
      </c>
      <c r="C17" s="136">
        <f>data!C161</f>
        <v>178</v>
      </c>
      <c r="D17" s="136">
        <f>data!C162</f>
        <v>0</v>
      </c>
      <c r="E17" s="136">
        <f>data!C163</f>
        <v>372363</v>
      </c>
      <c r="F17" s="136">
        <f>data!C164</f>
        <v>77097</v>
      </c>
      <c r="G17" s="136">
        <f>data!C163+data!C164</f>
        <v>449460</v>
      </c>
    </row>
    <row r="18" spans="1:7" ht="20.149999999999999" customHeight="1" x14ac:dyDescent="0.35">
      <c r="A18" s="72" t="s">
        <v>1356</v>
      </c>
      <c r="B18" s="136">
        <f>data!D160</f>
        <v>9</v>
      </c>
      <c r="C18" s="136">
        <f>data!D161</f>
        <v>152</v>
      </c>
      <c r="D18" s="136">
        <f>data!D162</f>
        <v>0</v>
      </c>
      <c r="E18" s="136">
        <f>data!D163</f>
        <v>317973</v>
      </c>
      <c r="F18" s="136">
        <f>data!D164</f>
        <v>65836</v>
      </c>
      <c r="G18" s="136">
        <f>data!D163+data!D164</f>
        <v>383809</v>
      </c>
    </row>
    <row r="19" spans="1:7" ht="20.149999999999999" customHeight="1" x14ac:dyDescent="0.35">
      <c r="A19" s="87" t="s">
        <v>230</v>
      </c>
      <c r="B19" s="136">
        <f>data!E160</f>
        <v>66</v>
      </c>
      <c r="C19" s="136">
        <f>data!E161</f>
        <v>1108</v>
      </c>
      <c r="D19" s="136">
        <f>data!E162</f>
        <v>0</v>
      </c>
      <c r="E19" s="136">
        <f>data!E163</f>
        <v>2317856</v>
      </c>
      <c r="F19" s="136">
        <f>data!E164</f>
        <v>479907</v>
      </c>
      <c r="G19" s="136">
        <f>data!E163+data!E164</f>
        <v>2797763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1358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1353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1354</v>
      </c>
      <c r="B24" s="88" t="s">
        <v>336</v>
      </c>
      <c r="C24" s="88" t="s">
        <v>1355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1356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1359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1360</v>
      </c>
      <c r="C32" s="148">
        <f>data!B173</f>
        <v>45122908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1361</v>
      </c>
      <c r="C33" s="144">
        <f>data!C173</f>
        <v>12713661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C18F-44E8-4B6C-AC23-63468929673D}">
  <sheetPr codeName="Sheet5">
    <pageSetUpPr fitToPage="1"/>
  </sheetPr>
  <dimension ref="A1:C41"/>
  <sheetViews>
    <sheetView workbookViewId="0">
      <selection activeCell="E18" sqref="E18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366</v>
      </c>
      <c r="B1" s="71"/>
      <c r="C1" s="70" t="s">
        <v>853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PHM Medical Center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367</v>
      </c>
      <c r="C5" s="132"/>
    </row>
    <row r="6" spans="1:3" ht="20.149999999999999" customHeight="1" x14ac:dyDescent="0.35">
      <c r="A6" s="152">
        <v>2</v>
      </c>
      <c r="B6" s="73" t="s">
        <v>854</v>
      </c>
      <c r="C6" s="72">
        <f>data!C181</f>
        <v>2919133</v>
      </c>
    </row>
    <row r="7" spans="1:3" ht="20.149999999999999" customHeight="1" x14ac:dyDescent="0.35">
      <c r="A7" s="153">
        <v>3</v>
      </c>
      <c r="B7" s="92" t="s">
        <v>369</v>
      </c>
      <c r="C7" s="72">
        <f>data!C182</f>
        <v>75571</v>
      </c>
    </row>
    <row r="8" spans="1:3" ht="20.149999999999999" customHeight="1" x14ac:dyDescent="0.35">
      <c r="A8" s="153">
        <v>4</v>
      </c>
      <c r="B8" s="73" t="s">
        <v>370</v>
      </c>
      <c r="C8" s="72">
        <f>data!C183</f>
        <v>439347</v>
      </c>
    </row>
    <row r="9" spans="1:3" ht="20.149999999999999" customHeight="1" x14ac:dyDescent="0.35">
      <c r="A9" s="153">
        <v>5</v>
      </c>
      <c r="B9" s="73" t="s">
        <v>371</v>
      </c>
      <c r="C9" s="72">
        <f>data!C184</f>
        <v>7425696</v>
      </c>
    </row>
    <row r="10" spans="1:3" ht="20.149999999999999" customHeight="1" x14ac:dyDescent="0.35">
      <c r="A10" s="153">
        <v>6</v>
      </c>
      <c r="B10" s="73" t="s">
        <v>372</v>
      </c>
      <c r="C10" s="72">
        <f>data!C185</f>
        <v>63993</v>
      </c>
    </row>
    <row r="11" spans="1:3" ht="20.149999999999999" customHeight="1" x14ac:dyDescent="0.35">
      <c r="A11" s="153">
        <v>7</v>
      </c>
      <c r="B11" s="73" t="s">
        <v>373</v>
      </c>
      <c r="C11" s="72">
        <f>data!C186</f>
        <v>1405077</v>
      </c>
    </row>
    <row r="12" spans="1:3" ht="20.149999999999999" customHeight="1" x14ac:dyDescent="0.35">
      <c r="A12" s="153">
        <v>8</v>
      </c>
      <c r="B12" s="73" t="s">
        <v>374</v>
      </c>
      <c r="C12" s="72">
        <f>data!C187</f>
        <v>0</v>
      </c>
    </row>
    <row r="13" spans="1:3" ht="20.149999999999999" customHeight="1" x14ac:dyDescent="0.35">
      <c r="A13" s="153">
        <v>9</v>
      </c>
      <c r="B13" s="73" t="s">
        <v>374</v>
      </c>
      <c r="C13" s="72">
        <f>data!C188</f>
        <v>-551090</v>
      </c>
    </row>
    <row r="14" spans="1:3" ht="20.149999999999999" customHeight="1" x14ac:dyDescent="0.35">
      <c r="A14" s="153">
        <v>10</v>
      </c>
      <c r="B14" s="73" t="s">
        <v>855</v>
      </c>
      <c r="C14" s="72">
        <f>data!D189</f>
        <v>11777727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375</v>
      </c>
      <c r="C17" s="86"/>
    </row>
    <row r="18" spans="1:3" ht="20.149999999999999" customHeight="1" x14ac:dyDescent="0.35">
      <c r="A18" s="72">
        <v>12</v>
      </c>
      <c r="B18" s="73" t="s">
        <v>856</v>
      </c>
      <c r="C18" s="72">
        <f>data!C191</f>
        <v>144549</v>
      </c>
    </row>
    <row r="19" spans="1:3" ht="20.149999999999999" customHeight="1" x14ac:dyDescent="0.35">
      <c r="A19" s="72">
        <v>13</v>
      </c>
      <c r="B19" s="73" t="s">
        <v>857</v>
      </c>
      <c r="C19" s="72">
        <f>data!C192</f>
        <v>611791</v>
      </c>
    </row>
    <row r="20" spans="1:3" ht="20.149999999999999" customHeight="1" x14ac:dyDescent="0.35">
      <c r="A20" s="72">
        <v>14</v>
      </c>
      <c r="B20" s="73" t="s">
        <v>858</v>
      </c>
      <c r="C20" s="72">
        <f>data!D193</f>
        <v>756340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378</v>
      </c>
      <c r="C23" s="132"/>
    </row>
    <row r="24" spans="1:3" ht="20.149999999999999" customHeight="1" x14ac:dyDescent="0.35">
      <c r="A24" s="72">
        <v>16</v>
      </c>
      <c r="B24" s="84" t="s">
        <v>859</v>
      </c>
      <c r="C24" s="157"/>
    </row>
    <row r="25" spans="1:3" ht="20.149999999999999" customHeight="1" x14ac:dyDescent="0.35">
      <c r="A25" s="72">
        <v>17</v>
      </c>
      <c r="B25" s="73" t="s">
        <v>860</v>
      </c>
      <c r="C25" s="72">
        <f>data!C195</f>
        <v>455311</v>
      </c>
    </row>
    <row r="26" spans="1:3" ht="20.149999999999999" customHeight="1" x14ac:dyDescent="0.35">
      <c r="A26" s="72">
        <v>18</v>
      </c>
      <c r="B26" s="73" t="s">
        <v>380</v>
      </c>
      <c r="C26" s="72">
        <f>data!C196</f>
        <v>211385</v>
      </c>
    </row>
    <row r="27" spans="1:3" ht="20.149999999999999" customHeight="1" x14ac:dyDescent="0.35">
      <c r="A27" s="72">
        <v>19</v>
      </c>
      <c r="B27" s="73" t="s">
        <v>861</v>
      </c>
      <c r="C27" s="72">
        <f>data!D197</f>
        <v>666696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862</v>
      </c>
      <c r="C30" s="142"/>
    </row>
    <row r="31" spans="1:3" ht="20.149999999999999" customHeight="1" x14ac:dyDescent="0.35">
      <c r="A31" s="72">
        <v>21</v>
      </c>
      <c r="B31" s="73" t="s">
        <v>382</v>
      </c>
      <c r="C31" s="72">
        <f>data!C199</f>
        <v>794788</v>
      </c>
    </row>
    <row r="32" spans="1:3" ht="20.149999999999999" customHeight="1" x14ac:dyDescent="0.35">
      <c r="A32" s="72">
        <v>22</v>
      </c>
      <c r="B32" s="73" t="s">
        <v>863</v>
      </c>
      <c r="C32" s="72">
        <f>data!C200</f>
        <v>2374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864</v>
      </c>
      <c r="C34" s="72">
        <f>data!D202</f>
        <v>797162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384</v>
      </c>
      <c r="C37" s="132"/>
    </row>
    <row r="38" spans="1:3" ht="20.149999999999999" customHeight="1" x14ac:dyDescent="0.35">
      <c r="A38" s="72">
        <v>26</v>
      </c>
      <c r="B38" s="73" t="s">
        <v>865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386</v>
      </c>
      <c r="C39" s="72">
        <f>data!C205</f>
        <v>946190</v>
      </c>
    </row>
    <row r="40" spans="1:3" ht="20.149999999999999" customHeight="1" x14ac:dyDescent="0.35">
      <c r="A40" s="72">
        <v>28</v>
      </c>
      <c r="B40" s="73" t="s">
        <v>866</v>
      </c>
      <c r="C40" s="72">
        <f>data!D206</f>
        <v>946190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6AA8-5AC0-4157-8A20-7D9B6C82C991}">
  <sheetPr codeName="Sheet6">
    <pageSetUpPr fitToPage="1"/>
  </sheetPr>
  <dimension ref="A1:F32"/>
  <sheetViews>
    <sheetView workbookViewId="0">
      <selection activeCell="E18" sqref="E18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387</v>
      </c>
      <c r="B1" s="71"/>
      <c r="C1" s="71"/>
      <c r="D1" s="71"/>
      <c r="E1" s="71"/>
      <c r="F1" s="70" t="s">
        <v>867</v>
      </c>
    </row>
    <row r="3" spans="1:6" ht="20.149999999999999" customHeight="1" x14ac:dyDescent="0.35">
      <c r="A3" s="129" t="str">
        <f>"Hospital: "&amp;data!C98</f>
        <v>Hospital: PHM Medical Center</v>
      </c>
      <c r="F3" s="151" t="str">
        <f>"FYE: "&amp;data!C96</f>
        <v>FYE: 12/31/2023</v>
      </c>
    </row>
    <row r="4" spans="1:6" ht="20.149999999999999" customHeight="1" x14ac:dyDescent="0.35">
      <c r="A4" s="157" t="s">
        <v>388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868</v>
      </c>
      <c r="D5" s="160"/>
      <c r="E5" s="160"/>
      <c r="F5" s="160" t="s">
        <v>869</v>
      </c>
    </row>
    <row r="6" spans="1:6" ht="20.149999999999999" customHeight="1" x14ac:dyDescent="0.35">
      <c r="A6" s="161"/>
      <c r="B6" s="79"/>
      <c r="C6" s="162" t="s">
        <v>870</v>
      </c>
      <c r="D6" s="162" t="s">
        <v>390</v>
      </c>
      <c r="E6" s="162" t="s">
        <v>871</v>
      </c>
      <c r="F6" s="162" t="s">
        <v>870</v>
      </c>
    </row>
    <row r="7" spans="1:6" ht="20.149999999999999" customHeight="1" x14ac:dyDescent="0.35">
      <c r="A7" s="72">
        <v>1</v>
      </c>
      <c r="B7" s="76" t="s">
        <v>393</v>
      </c>
      <c r="C7" s="76">
        <f>data!B211</f>
        <v>3121782</v>
      </c>
      <c r="D7" s="76">
        <f>data!C211</f>
        <v>0</v>
      </c>
      <c r="E7" s="76">
        <f>data!D211</f>
        <v>0</v>
      </c>
      <c r="F7" s="76">
        <f>data!E211</f>
        <v>3121782</v>
      </c>
    </row>
    <row r="8" spans="1:6" ht="20.149999999999999" customHeight="1" x14ac:dyDescent="0.35">
      <c r="A8" s="72">
        <v>2</v>
      </c>
      <c r="B8" s="76" t="s">
        <v>394</v>
      </c>
      <c r="C8" s="76">
        <f>data!B212</f>
        <v>632699</v>
      </c>
      <c r="D8" s="76">
        <f>data!C212</f>
        <v>0</v>
      </c>
      <c r="E8" s="76">
        <f>data!D212</f>
        <v>0</v>
      </c>
      <c r="F8" s="76">
        <f>data!E212</f>
        <v>632699</v>
      </c>
    </row>
    <row r="9" spans="1:6" ht="20.149999999999999" customHeight="1" x14ac:dyDescent="0.35">
      <c r="A9" s="72">
        <v>3</v>
      </c>
      <c r="B9" s="76" t="s">
        <v>395</v>
      </c>
      <c r="C9" s="76">
        <f>data!B213</f>
        <v>35824393</v>
      </c>
      <c r="D9" s="76">
        <f>data!C213</f>
        <v>9460</v>
      </c>
      <c r="E9" s="76">
        <f>data!D213</f>
        <v>0</v>
      </c>
      <c r="F9" s="76">
        <f>data!E213</f>
        <v>35833853</v>
      </c>
    </row>
    <row r="10" spans="1:6" ht="20.149999999999999" customHeight="1" x14ac:dyDescent="0.35">
      <c r="A10" s="72">
        <v>4</v>
      </c>
      <c r="B10" s="76" t="s">
        <v>872</v>
      </c>
      <c r="C10" s="76">
        <f>data!B214</f>
        <v>3268423</v>
      </c>
      <c r="D10" s="76">
        <f>data!C214</f>
        <v>0</v>
      </c>
      <c r="E10" s="76">
        <f>data!D214</f>
        <v>0</v>
      </c>
      <c r="F10" s="76">
        <f>data!E214</f>
        <v>3268423</v>
      </c>
    </row>
    <row r="11" spans="1:6" ht="20.149999999999999" customHeight="1" x14ac:dyDescent="0.35">
      <c r="A11" s="72">
        <v>5</v>
      </c>
      <c r="B11" s="76" t="s">
        <v>873</v>
      </c>
      <c r="C11" s="76">
        <f>data!B215</f>
        <v>670901</v>
      </c>
      <c r="D11" s="76">
        <f>data!C215</f>
        <v>772320</v>
      </c>
      <c r="E11" s="76">
        <f>data!D215</f>
        <v>0</v>
      </c>
      <c r="F11" s="76">
        <f>data!E215</f>
        <v>1443221</v>
      </c>
    </row>
    <row r="12" spans="1:6" ht="20.149999999999999" customHeight="1" x14ac:dyDescent="0.35">
      <c r="A12" s="72">
        <v>6</v>
      </c>
      <c r="B12" s="76" t="s">
        <v>874</v>
      </c>
      <c r="C12" s="76">
        <f>data!B216</f>
        <v>22874031</v>
      </c>
      <c r="D12" s="76">
        <f>data!C216</f>
        <v>1125396</v>
      </c>
      <c r="E12" s="76">
        <f>data!D216</f>
        <v>0</v>
      </c>
      <c r="F12" s="76">
        <f>data!E216</f>
        <v>23999427</v>
      </c>
    </row>
    <row r="13" spans="1:6" ht="20.149999999999999" customHeight="1" x14ac:dyDescent="0.35">
      <c r="A13" s="72">
        <v>7</v>
      </c>
      <c r="B13" s="76" t="s">
        <v>875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400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876</v>
      </c>
      <c r="C15" s="76">
        <f>data!B219</f>
        <v>6104536</v>
      </c>
      <c r="D15" s="76">
        <f>data!C219</f>
        <v>45376971</v>
      </c>
      <c r="E15" s="76">
        <f>data!D219</f>
        <v>0</v>
      </c>
      <c r="F15" s="76">
        <f>data!E219</f>
        <v>51481507</v>
      </c>
    </row>
    <row r="16" spans="1:6" ht="20.149999999999999" customHeight="1" x14ac:dyDescent="0.35">
      <c r="A16" s="72">
        <v>10</v>
      </c>
      <c r="B16" s="76" t="s">
        <v>614</v>
      </c>
      <c r="C16" s="76">
        <f>data!B220</f>
        <v>72496765</v>
      </c>
      <c r="D16" s="76">
        <f>data!C220</f>
        <v>47284147</v>
      </c>
      <c r="E16" s="76">
        <f>data!D220</f>
        <v>0</v>
      </c>
      <c r="F16" s="76">
        <f>data!E220</f>
        <v>119780912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402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868</v>
      </c>
      <c r="D21" s="4" t="s">
        <v>230</v>
      </c>
      <c r="E21" s="162"/>
      <c r="F21" s="162" t="s">
        <v>869</v>
      </c>
    </row>
    <row r="22" spans="1:6" ht="20.149999999999999" customHeight="1" x14ac:dyDescent="0.35">
      <c r="A22" s="163"/>
      <c r="B22" s="155"/>
      <c r="C22" s="162" t="s">
        <v>870</v>
      </c>
      <c r="D22" s="162" t="s">
        <v>877</v>
      </c>
      <c r="E22" s="162" t="s">
        <v>871</v>
      </c>
      <c r="F22" s="162" t="s">
        <v>870</v>
      </c>
    </row>
    <row r="23" spans="1:6" ht="20.149999999999999" customHeight="1" x14ac:dyDescent="0.35">
      <c r="A23" s="72">
        <v>11</v>
      </c>
      <c r="B23" s="164" t="s">
        <v>393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394</v>
      </c>
      <c r="C24" s="76">
        <f>data!B225</f>
        <v>562133</v>
      </c>
      <c r="D24" s="76">
        <f>data!C225</f>
        <v>15782</v>
      </c>
      <c r="E24" s="76">
        <f>data!D225</f>
        <v>0</v>
      </c>
      <c r="F24" s="76">
        <f>data!E225</f>
        <v>577915</v>
      </c>
    </row>
    <row r="25" spans="1:6" ht="20.149999999999999" customHeight="1" x14ac:dyDescent="0.35">
      <c r="A25" s="72">
        <v>13</v>
      </c>
      <c r="B25" s="76" t="s">
        <v>395</v>
      </c>
      <c r="C25" s="76">
        <f>data!B226</f>
        <v>17117202</v>
      </c>
      <c r="D25" s="76">
        <f>data!C226</f>
        <v>1026855</v>
      </c>
      <c r="E25" s="76">
        <f>data!D226</f>
        <v>0</v>
      </c>
      <c r="F25" s="76">
        <f>data!E226</f>
        <v>18144057</v>
      </c>
    </row>
    <row r="26" spans="1:6" ht="20.149999999999999" customHeight="1" x14ac:dyDescent="0.35">
      <c r="A26" s="72">
        <v>14</v>
      </c>
      <c r="B26" s="76" t="s">
        <v>872</v>
      </c>
      <c r="C26" s="76">
        <f>data!B227</f>
        <v>2047445</v>
      </c>
      <c r="D26" s="76">
        <f>data!C227</f>
        <v>171149</v>
      </c>
      <c r="E26" s="76">
        <f>data!D227</f>
        <v>0</v>
      </c>
      <c r="F26" s="76">
        <f>data!E227</f>
        <v>2218594</v>
      </c>
    </row>
    <row r="27" spans="1:6" ht="20.149999999999999" customHeight="1" x14ac:dyDescent="0.35">
      <c r="A27" s="72">
        <v>15</v>
      </c>
      <c r="B27" s="76" t="s">
        <v>873</v>
      </c>
      <c r="C27" s="76">
        <f>data!B228</f>
        <v>605491</v>
      </c>
      <c r="D27" s="76">
        <f>data!C228</f>
        <v>0</v>
      </c>
      <c r="E27" s="76">
        <f>data!D228</f>
        <v>0</v>
      </c>
      <c r="F27" s="76">
        <f>data!E228</f>
        <v>605491</v>
      </c>
    </row>
    <row r="28" spans="1:6" ht="20.149999999999999" customHeight="1" x14ac:dyDescent="0.35">
      <c r="A28" s="72">
        <v>16</v>
      </c>
      <c r="B28" s="76" t="s">
        <v>874</v>
      </c>
      <c r="C28" s="76">
        <f>data!B229</f>
        <v>14746271.43</v>
      </c>
      <c r="D28" s="76">
        <f>data!C229</f>
        <v>2756463</v>
      </c>
      <c r="E28" s="76">
        <f>data!D229</f>
        <v>0</v>
      </c>
      <c r="F28" s="76">
        <f>data!E229</f>
        <v>17502734.43</v>
      </c>
    </row>
    <row r="29" spans="1:6" ht="20.149999999999999" customHeight="1" x14ac:dyDescent="0.35">
      <c r="A29" s="72">
        <v>17</v>
      </c>
      <c r="B29" s="76" t="s">
        <v>875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400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876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614</v>
      </c>
      <c r="C32" s="76">
        <f>data!B233</f>
        <v>35078542.43</v>
      </c>
      <c r="D32" s="76">
        <f>data!C233</f>
        <v>3970249</v>
      </c>
      <c r="E32" s="76">
        <f>data!D233</f>
        <v>0</v>
      </c>
      <c r="F32" s="76">
        <f>data!E233</f>
        <v>39048791.43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AF8C-AD7F-490C-86BA-F8622DCFFB8F}">
  <sheetPr codeName="Sheet7">
    <pageSetUpPr fitToPage="1"/>
  </sheetPr>
  <dimension ref="A1:D34"/>
  <sheetViews>
    <sheetView workbookViewId="0">
      <selection activeCell="E18" sqref="E18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878</v>
      </c>
      <c r="B1" s="71"/>
      <c r="C1" s="71"/>
      <c r="D1" s="70" t="s">
        <v>879</v>
      </c>
    </row>
    <row r="2" spans="1:4" ht="20.149999999999999" customHeight="1" x14ac:dyDescent="0.35">
      <c r="A2" s="129" t="str">
        <f>"Hospital: "&amp;data!C98</f>
        <v>Hospital: PHM Medical Center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880</v>
      </c>
      <c r="C4" s="165" t="s">
        <v>881</v>
      </c>
      <c r="D4" s="166"/>
    </row>
    <row r="5" spans="1:4" ht="20.149999999999999" customHeight="1" x14ac:dyDescent="0.35">
      <c r="A5" s="133">
        <v>1</v>
      </c>
      <c r="B5" s="167"/>
      <c r="C5" s="89" t="s">
        <v>404</v>
      </c>
      <c r="D5" s="76">
        <f>data!D237</f>
        <v>9371978</v>
      </c>
    </row>
    <row r="6" spans="1:4" ht="20.149999999999999" customHeight="1" x14ac:dyDescent="0.35">
      <c r="A6" s="72">
        <v>2</v>
      </c>
      <c r="B6" s="78"/>
      <c r="C6" s="151" t="s">
        <v>500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73269795</v>
      </c>
    </row>
    <row r="8" spans="1:4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64967078</v>
      </c>
    </row>
    <row r="9" spans="1:4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3787889</v>
      </c>
    </row>
    <row r="10" spans="1:4" ht="20.149999999999999" customHeight="1" x14ac:dyDescent="0.35">
      <c r="A10" s="72">
        <v>6</v>
      </c>
      <c r="B10" s="167">
        <v>5840</v>
      </c>
      <c r="C10" s="76" t="s">
        <v>409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882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48803144</v>
      </c>
    </row>
    <row r="13" spans="1:4" ht="20.149999999999999" customHeight="1" x14ac:dyDescent="0.35">
      <c r="A13" s="72">
        <v>9</v>
      </c>
      <c r="B13" s="76"/>
      <c r="C13" s="76" t="s">
        <v>883</v>
      </c>
      <c r="D13" s="76">
        <f>data!D245</f>
        <v>190827906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413</v>
      </c>
      <c r="D15" s="162"/>
    </row>
    <row r="16" spans="1:4" ht="20.149999999999999" customHeight="1" x14ac:dyDescent="0.35">
      <c r="A16" s="161">
        <v>12</v>
      </c>
      <c r="B16" s="88"/>
      <c r="C16" s="73" t="s">
        <v>884</v>
      </c>
      <c r="D16" s="72">
        <f>data!C247</f>
        <v>2923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415</v>
      </c>
      <c r="D18" s="76">
        <f>data!C249</f>
        <v>5119973.5599999996</v>
      </c>
    </row>
    <row r="19" spans="1:4" ht="20.149999999999999" customHeight="1" x14ac:dyDescent="0.35">
      <c r="A19" s="170">
        <v>15</v>
      </c>
      <c r="B19" s="167">
        <v>5910</v>
      </c>
      <c r="C19" s="89" t="s">
        <v>885</v>
      </c>
      <c r="D19" s="76">
        <f>data!C250</f>
        <v>1060077.44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886</v>
      </c>
      <c r="D22" s="76">
        <f>data!D252</f>
        <v>6180051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419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887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888</v>
      </c>
      <c r="C27" s="88"/>
      <c r="D27" s="76">
        <f>data!D258</f>
        <v>206379935</v>
      </c>
    </row>
    <row r="28" spans="1:4" ht="20.149999999999999" customHeight="1" x14ac:dyDescent="0.35">
      <c r="A28" s="81">
        <v>24</v>
      </c>
      <c r="B28" s="147" t="s">
        <v>889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67D8-D091-4B34-880E-CD88A07E0332}">
  <sheetPr codeName="Sheet8">
    <pageSetUpPr fitToPage="1"/>
  </sheetPr>
  <dimension ref="A1:C179"/>
  <sheetViews>
    <sheetView topLeftCell="A25" workbookViewId="0">
      <selection activeCell="E30" sqref="E30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890</v>
      </c>
      <c r="B1" s="178"/>
      <c r="C1" s="178"/>
    </row>
    <row r="2" spans="1:3" ht="20.149999999999999" customHeight="1" x14ac:dyDescent="0.35">
      <c r="A2" s="177"/>
      <c r="B2" s="178"/>
      <c r="C2" s="103" t="s">
        <v>891</v>
      </c>
    </row>
    <row r="3" spans="1:3" ht="20.149999999999999" customHeight="1" x14ac:dyDescent="0.35">
      <c r="A3" s="129" t="str">
        <f>"Hospital: "&amp;data!C98</f>
        <v>Hospital: PHM Medical Center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892</v>
      </c>
      <c r="C4" s="182"/>
    </row>
    <row r="5" spans="1:3" ht="20.149999999999999" customHeight="1" x14ac:dyDescent="0.35">
      <c r="A5" s="183">
        <v>1</v>
      </c>
      <c r="B5" s="184" t="s">
        <v>423</v>
      </c>
      <c r="C5" s="184"/>
    </row>
    <row r="6" spans="1:3" ht="20.149999999999999" customHeight="1" x14ac:dyDescent="0.35">
      <c r="A6" s="183">
        <v>2</v>
      </c>
      <c r="B6" s="185" t="s">
        <v>424</v>
      </c>
      <c r="C6" s="185">
        <f>data!C266</f>
        <v>12009394</v>
      </c>
    </row>
    <row r="7" spans="1:3" ht="20.149999999999999" customHeight="1" x14ac:dyDescent="0.35">
      <c r="A7" s="183">
        <v>3</v>
      </c>
      <c r="B7" s="185" t="s">
        <v>425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426</v>
      </c>
      <c r="C8" s="185">
        <f>data!C268</f>
        <v>55098350</v>
      </c>
    </row>
    <row r="9" spans="1:3" ht="20.149999999999999" customHeight="1" x14ac:dyDescent="0.35">
      <c r="A9" s="183">
        <v>5</v>
      </c>
      <c r="B9" s="185" t="s">
        <v>893</v>
      </c>
      <c r="C9" s="185">
        <f>data!C269</f>
        <v>33551000</v>
      </c>
    </row>
    <row r="10" spans="1:3" ht="20.149999999999999" customHeight="1" x14ac:dyDescent="0.35">
      <c r="A10" s="183">
        <v>6</v>
      </c>
      <c r="B10" s="185" t="s">
        <v>894</v>
      </c>
      <c r="C10" s="185">
        <f>data!C270</f>
        <v>1254000</v>
      </c>
    </row>
    <row r="11" spans="1:3" ht="20.149999999999999" customHeight="1" x14ac:dyDescent="0.35">
      <c r="A11" s="183">
        <v>7</v>
      </c>
      <c r="B11" s="185" t="s">
        <v>895</v>
      </c>
      <c r="C11" s="185">
        <f>data!C271</f>
        <v>252520</v>
      </c>
    </row>
    <row r="12" spans="1:3" ht="20.149999999999999" customHeight="1" x14ac:dyDescent="0.35">
      <c r="A12" s="183">
        <v>8</v>
      </c>
      <c r="B12" s="185" t="s">
        <v>430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431</v>
      </c>
      <c r="C13" s="185">
        <f>data!C273</f>
        <v>811501</v>
      </c>
    </row>
    <row r="14" spans="1:3" ht="20.149999999999999" customHeight="1" x14ac:dyDescent="0.35">
      <c r="A14" s="183">
        <v>10</v>
      </c>
      <c r="B14" s="185" t="s">
        <v>432</v>
      </c>
      <c r="C14" s="185">
        <f>data!C274</f>
        <v>1355851</v>
      </c>
    </row>
    <row r="15" spans="1:3" ht="20.149999999999999" customHeight="1" x14ac:dyDescent="0.35">
      <c r="A15" s="183">
        <v>11</v>
      </c>
      <c r="B15" s="185" t="s">
        <v>896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897</v>
      </c>
      <c r="C16" s="185">
        <f>data!D276</f>
        <v>37230616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898</v>
      </c>
      <c r="C18" s="184"/>
    </row>
    <row r="19" spans="1:3" ht="20.149999999999999" customHeight="1" x14ac:dyDescent="0.35">
      <c r="A19" s="183">
        <v>15</v>
      </c>
      <c r="B19" s="185" t="s">
        <v>424</v>
      </c>
      <c r="C19" s="185">
        <f>data!C278</f>
        <v>783328</v>
      </c>
    </row>
    <row r="20" spans="1:3" ht="20.149999999999999" customHeight="1" x14ac:dyDescent="0.35">
      <c r="A20" s="183">
        <v>16</v>
      </c>
      <c r="B20" s="185" t="s">
        <v>425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436</v>
      </c>
      <c r="C21" s="185">
        <f>data!C280</f>
        <v>6030161</v>
      </c>
    </row>
    <row r="22" spans="1:3" ht="20.149999999999999" customHeight="1" x14ac:dyDescent="0.35">
      <c r="A22" s="183">
        <v>18</v>
      </c>
      <c r="B22" s="185" t="s">
        <v>899</v>
      </c>
      <c r="C22" s="185">
        <f>data!D281</f>
        <v>6813489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900</v>
      </c>
      <c r="C24" s="184"/>
    </row>
    <row r="25" spans="1:3" ht="20.149999999999999" customHeight="1" x14ac:dyDescent="0.35">
      <c r="A25" s="183">
        <v>21</v>
      </c>
      <c r="B25" s="185" t="s">
        <v>393</v>
      </c>
      <c r="C25" s="185">
        <f>data!C283</f>
        <v>3121782</v>
      </c>
    </row>
    <row r="26" spans="1:3" ht="20.149999999999999" customHeight="1" x14ac:dyDescent="0.35">
      <c r="A26" s="183">
        <v>22</v>
      </c>
      <c r="B26" s="185" t="s">
        <v>394</v>
      </c>
      <c r="C26" s="185">
        <f>data!C284</f>
        <v>632699</v>
      </c>
    </row>
    <row r="27" spans="1:3" ht="20.149999999999999" customHeight="1" x14ac:dyDescent="0.35">
      <c r="A27" s="183">
        <v>23</v>
      </c>
      <c r="B27" s="185" t="s">
        <v>395</v>
      </c>
      <c r="C27" s="185">
        <f>data!C285</f>
        <v>35833853</v>
      </c>
    </row>
    <row r="28" spans="1:3" ht="20.149999999999999" customHeight="1" x14ac:dyDescent="0.35">
      <c r="A28" s="183">
        <v>24</v>
      </c>
      <c r="B28" s="185" t="s">
        <v>901</v>
      </c>
      <c r="C28" s="185">
        <f>data!C286</f>
        <v>3268423</v>
      </c>
    </row>
    <row r="29" spans="1:3" ht="20.149999999999999" customHeight="1" x14ac:dyDescent="0.35">
      <c r="A29" s="183">
        <v>25</v>
      </c>
      <c r="B29" s="185" t="s">
        <v>397</v>
      </c>
      <c r="C29" s="185">
        <f>data!C287</f>
        <v>1443221</v>
      </c>
    </row>
    <row r="30" spans="1:3" ht="20.149999999999999" customHeight="1" x14ac:dyDescent="0.35">
      <c r="A30" s="183">
        <v>26</v>
      </c>
      <c r="B30" s="185" t="s">
        <v>441</v>
      </c>
      <c r="C30" s="185">
        <f>data!C288</f>
        <v>23999427</v>
      </c>
    </row>
    <row r="31" spans="1:3" ht="20.149999999999999" customHeight="1" x14ac:dyDescent="0.35">
      <c r="A31" s="183">
        <v>27</v>
      </c>
      <c r="B31" s="185" t="s">
        <v>400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401</v>
      </c>
      <c r="C32" s="185">
        <f>data!C290</f>
        <v>51481507</v>
      </c>
    </row>
    <row r="33" spans="1:3" ht="20.149999999999999" customHeight="1" x14ac:dyDescent="0.35">
      <c r="A33" s="183">
        <v>29</v>
      </c>
      <c r="B33" s="185" t="s">
        <v>614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902</v>
      </c>
      <c r="C34" s="185">
        <f>data!C292</f>
        <v>39048791</v>
      </c>
    </row>
    <row r="35" spans="1:3" ht="20.149999999999999" customHeight="1" x14ac:dyDescent="0.35">
      <c r="A35" s="183">
        <v>31</v>
      </c>
      <c r="B35" s="185" t="s">
        <v>903</v>
      </c>
      <c r="C35" s="185">
        <f>data!D293</f>
        <v>80732121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904</v>
      </c>
      <c r="C37" s="184"/>
    </row>
    <row r="38" spans="1:3" ht="20.149999999999999" customHeight="1" x14ac:dyDescent="0.35">
      <c r="A38" s="183">
        <v>34</v>
      </c>
      <c r="B38" s="185" t="s">
        <v>905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906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448</v>
      </c>
      <c r="C40" s="185">
        <f>data!C297</f>
        <v>14616327</v>
      </c>
    </row>
    <row r="41" spans="1:3" ht="20.149999999999999" customHeight="1" x14ac:dyDescent="0.35">
      <c r="A41" s="183">
        <v>37</v>
      </c>
      <c r="B41" s="185" t="s">
        <v>436</v>
      </c>
      <c r="C41" s="185">
        <f>data!C298</f>
        <v>1352066</v>
      </c>
    </row>
    <row r="42" spans="1:3" ht="20.149999999999999" customHeight="1" x14ac:dyDescent="0.35">
      <c r="A42" s="183">
        <v>38</v>
      </c>
      <c r="B42" s="185" t="s">
        <v>907</v>
      </c>
      <c r="C42" s="185">
        <f>data!D299</f>
        <v>15968393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908</v>
      </c>
      <c r="C44" s="184"/>
    </row>
    <row r="45" spans="1:3" ht="20.149999999999999" customHeight="1" x14ac:dyDescent="0.35">
      <c r="A45" s="183">
        <v>41</v>
      </c>
      <c r="B45" s="185" t="s">
        <v>451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452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909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454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910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911</v>
      </c>
      <c r="C50" s="185">
        <f>data!D308</f>
        <v>140744619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912</v>
      </c>
      <c r="B53" s="178"/>
      <c r="C53" s="178"/>
    </row>
    <row r="54" spans="1:3" ht="20.149999999999999" customHeight="1" x14ac:dyDescent="0.35">
      <c r="A54" s="177"/>
      <c r="B54" s="178"/>
      <c r="C54" s="103" t="s">
        <v>913</v>
      </c>
    </row>
    <row r="55" spans="1:3" ht="20.149999999999999" customHeight="1" x14ac:dyDescent="0.35">
      <c r="A55" s="129" t="str">
        <f>"Hospital: "&amp;data!C98</f>
        <v>Hospital: PHM Medical Center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914</v>
      </c>
      <c r="C56" s="182"/>
    </row>
    <row r="57" spans="1:3" ht="20.149999999999999" customHeight="1" x14ac:dyDescent="0.35">
      <c r="A57" s="192">
        <v>1</v>
      </c>
      <c r="B57" s="177" t="s">
        <v>458</v>
      </c>
      <c r="C57" s="193"/>
    </row>
    <row r="58" spans="1:3" ht="20.149999999999999" customHeight="1" x14ac:dyDescent="0.35">
      <c r="A58" s="183">
        <v>2</v>
      </c>
      <c r="B58" s="185" t="s">
        <v>459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915</v>
      </c>
      <c r="C59" s="185">
        <f>data!C315</f>
        <v>4469321</v>
      </c>
    </row>
    <row r="60" spans="1:3" ht="20.149999999999999" customHeight="1" x14ac:dyDescent="0.35">
      <c r="A60" s="183">
        <v>4</v>
      </c>
      <c r="B60" s="185" t="s">
        <v>916</v>
      </c>
      <c r="C60" s="185">
        <f>data!C316</f>
        <v>3039433</v>
      </c>
    </row>
    <row r="61" spans="1:3" ht="20.149999999999999" customHeight="1" x14ac:dyDescent="0.35">
      <c r="A61" s="183">
        <v>5</v>
      </c>
      <c r="B61" s="185" t="s">
        <v>462</v>
      </c>
      <c r="C61" s="185">
        <f>data!C317</f>
        <v>2358371</v>
      </c>
    </row>
    <row r="62" spans="1:3" ht="20.149999999999999" customHeight="1" x14ac:dyDescent="0.35">
      <c r="A62" s="183">
        <v>6</v>
      </c>
      <c r="B62" s="185" t="s">
        <v>917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918</v>
      </c>
      <c r="C63" s="185">
        <f>data!C319</f>
        <v>413000</v>
      </c>
    </row>
    <row r="64" spans="1:3" ht="20.149999999999999" customHeight="1" x14ac:dyDescent="0.35">
      <c r="A64" s="183">
        <v>8</v>
      </c>
      <c r="B64" s="185" t="s">
        <v>465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466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467</v>
      </c>
      <c r="C66" s="185">
        <f>data!C322</f>
        <v>17266</v>
      </c>
    </row>
    <row r="67" spans="1:3" ht="20.149999999999999" customHeight="1" x14ac:dyDescent="0.35">
      <c r="A67" s="183">
        <v>11</v>
      </c>
      <c r="B67" s="185" t="s">
        <v>919</v>
      </c>
      <c r="C67" s="185">
        <f>data!C323</f>
        <v>2213365</v>
      </c>
    </row>
    <row r="68" spans="1:3" ht="20.149999999999999" customHeight="1" x14ac:dyDescent="0.35">
      <c r="A68" s="183">
        <v>12</v>
      </c>
      <c r="B68" s="185" t="s">
        <v>920</v>
      </c>
      <c r="C68" s="185">
        <f>data!D324</f>
        <v>12510756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921</v>
      </c>
      <c r="C70" s="184"/>
    </row>
    <row r="71" spans="1:3" ht="20.149999999999999" customHeight="1" x14ac:dyDescent="0.35">
      <c r="A71" s="183">
        <v>15</v>
      </c>
      <c r="B71" s="185" t="s">
        <v>471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922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473</v>
      </c>
      <c r="C73" s="185">
        <f>data!C328</f>
        <v>244204</v>
      </c>
    </row>
    <row r="74" spans="1:3" ht="20.149999999999999" customHeight="1" x14ac:dyDescent="0.35">
      <c r="A74" s="183">
        <v>18</v>
      </c>
      <c r="B74" s="185" t="s">
        <v>923</v>
      </c>
      <c r="C74" s="185">
        <f>data!D329</f>
        <v>244204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475</v>
      </c>
      <c r="C76" s="184"/>
    </row>
    <row r="77" spans="1:3" ht="20.149999999999999" customHeight="1" x14ac:dyDescent="0.35">
      <c r="A77" s="183">
        <v>21</v>
      </c>
      <c r="B77" s="185" t="s">
        <v>476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924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478</v>
      </c>
      <c r="C79" s="185">
        <f>data!C333</f>
        <v>30230485</v>
      </c>
    </row>
    <row r="80" spans="1:3" ht="20.149999999999999" customHeight="1" x14ac:dyDescent="0.35">
      <c r="A80" s="183">
        <v>24</v>
      </c>
      <c r="B80" s="185" t="s">
        <v>925</v>
      </c>
      <c r="C80" s="185">
        <f>data!C334</f>
        <v>12181604</v>
      </c>
    </row>
    <row r="81" spans="1:3" ht="20.149999999999999" customHeight="1" x14ac:dyDescent="0.35">
      <c r="A81" s="183">
        <v>25</v>
      </c>
      <c r="B81" s="185" t="s">
        <v>480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926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482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483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614</v>
      </c>
      <c r="C85" s="185">
        <f>data!D339</f>
        <v>42412089</v>
      </c>
    </row>
    <row r="86" spans="1:3" ht="20.149999999999999" customHeight="1" x14ac:dyDescent="0.35">
      <c r="A86" s="183">
        <v>30</v>
      </c>
      <c r="B86" s="185" t="s">
        <v>927</v>
      </c>
      <c r="C86" s="185">
        <f>data!D340</f>
        <v>2213365</v>
      </c>
    </row>
    <row r="87" spans="1:3" ht="20.149999999999999" customHeight="1" x14ac:dyDescent="0.35">
      <c r="A87" s="183">
        <v>31</v>
      </c>
      <c r="B87" s="185" t="s">
        <v>928</v>
      </c>
      <c r="C87" s="185">
        <f>data!D341</f>
        <v>40198724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929</v>
      </c>
      <c r="C89" s="185">
        <f>data!C343</f>
        <v>73614153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930</v>
      </c>
      <c r="C91" s="184"/>
    </row>
    <row r="92" spans="1:3" ht="20.149999999999999" customHeight="1" x14ac:dyDescent="0.35">
      <c r="A92" s="183">
        <v>36</v>
      </c>
      <c r="B92" s="185" t="s">
        <v>487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488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931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932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933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934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935</v>
      </c>
      <c r="C102" s="185">
        <f>data!C343+data!C345+data!C346+data!C347+data!C348-data!C349</f>
        <v>73614153</v>
      </c>
    </row>
    <row r="103" spans="1:3" ht="20.149999999999999" customHeight="1" x14ac:dyDescent="0.35">
      <c r="A103" s="183">
        <v>47</v>
      </c>
      <c r="B103" s="185" t="s">
        <v>936</v>
      </c>
      <c r="C103" s="185">
        <f>data!D352</f>
        <v>140744619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937</v>
      </c>
      <c r="B106" s="178"/>
      <c r="C106" s="178"/>
    </row>
    <row r="107" spans="1:3" ht="20.149999999999999" customHeight="1" x14ac:dyDescent="0.35">
      <c r="A107" s="179"/>
      <c r="C107" s="103" t="s">
        <v>938</v>
      </c>
    </row>
    <row r="108" spans="1:3" ht="20.149999999999999" customHeight="1" x14ac:dyDescent="0.35">
      <c r="A108" s="129" t="str">
        <f>"Hospital: "&amp;data!C98</f>
        <v>Hospital: PHM Medical Center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939</v>
      </c>
      <c r="C110" s="184"/>
    </row>
    <row r="111" spans="1:3" ht="20.149999999999999" customHeight="1" x14ac:dyDescent="0.35">
      <c r="A111" s="183">
        <v>2</v>
      </c>
      <c r="B111" s="185" t="s">
        <v>496</v>
      </c>
      <c r="C111" s="185">
        <f>data!C358</f>
        <v>51114135.790000007</v>
      </c>
    </row>
    <row r="112" spans="1:3" ht="20.149999999999999" customHeight="1" x14ac:dyDescent="0.35">
      <c r="A112" s="183">
        <v>3</v>
      </c>
      <c r="B112" s="185" t="s">
        <v>497</v>
      </c>
      <c r="C112" s="185">
        <f>data!C359</f>
        <v>272905087.03000003</v>
      </c>
    </row>
    <row r="113" spans="1:3" ht="20.149999999999999" customHeight="1" x14ac:dyDescent="0.35">
      <c r="A113" s="183">
        <v>4</v>
      </c>
      <c r="B113" s="185" t="s">
        <v>940</v>
      </c>
      <c r="C113" s="185">
        <f>data!D360</f>
        <v>324019222.82000005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941</v>
      </c>
      <c r="C115" s="184"/>
    </row>
    <row r="116" spans="1:3" ht="20.149999999999999" customHeight="1" x14ac:dyDescent="0.35">
      <c r="A116" s="183">
        <v>7</v>
      </c>
      <c r="B116" s="197" t="s">
        <v>942</v>
      </c>
      <c r="C116" s="198">
        <f>data!C362</f>
        <v>9371978</v>
      </c>
    </row>
    <row r="117" spans="1:3" ht="20.149999999999999" customHeight="1" x14ac:dyDescent="0.35">
      <c r="A117" s="183">
        <v>8</v>
      </c>
      <c r="B117" s="185" t="s">
        <v>500</v>
      </c>
      <c r="C117" s="198">
        <f>data!C363</f>
        <v>190827906</v>
      </c>
    </row>
    <row r="118" spans="1:3" ht="20.149999999999999" customHeight="1" x14ac:dyDescent="0.35">
      <c r="A118" s="183">
        <v>9</v>
      </c>
      <c r="B118" s="185" t="s">
        <v>943</v>
      </c>
      <c r="C118" s="198">
        <f>data!C364</f>
        <v>6180051</v>
      </c>
    </row>
    <row r="119" spans="1:3" ht="20.149999999999999" customHeight="1" x14ac:dyDescent="0.35">
      <c r="A119" s="183">
        <v>10</v>
      </c>
      <c r="B119" s="185" t="s">
        <v>944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888</v>
      </c>
      <c r="C120" s="198">
        <f>data!D366</f>
        <v>206379935</v>
      </c>
    </row>
    <row r="121" spans="1:3" ht="20.149999999999999" customHeight="1" x14ac:dyDescent="0.35">
      <c r="A121" s="183">
        <v>12</v>
      </c>
      <c r="B121" s="185" t="s">
        <v>945</v>
      </c>
      <c r="C121" s="198">
        <f>data!D367</f>
        <v>117639287.82000005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504</v>
      </c>
      <c r="C123" s="184"/>
    </row>
    <row r="124" spans="1:3" ht="20.149999999999999" customHeight="1" x14ac:dyDescent="0.35">
      <c r="A124" s="183">
        <v>15</v>
      </c>
      <c r="B124" s="199" t="s">
        <v>505</v>
      </c>
      <c r="C124" s="200"/>
    </row>
    <row r="125" spans="1:3" ht="20.149999999999999" customHeight="1" x14ac:dyDescent="0.35">
      <c r="A125" s="204" t="s">
        <v>946</v>
      </c>
      <c r="B125" s="201" t="s">
        <v>506</v>
      </c>
      <c r="C125" s="200">
        <f>data!C370</f>
        <v>0</v>
      </c>
    </row>
    <row r="126" spans="1:3" ht="20.149999999999999" customHeight="1" x14ac:dyDescent="0.35">
      <c r="A126" s="204" t="s">
        <v>947</v>
      </c>
      <c r="B126" s="201" t="s">
        <v>507</v>
      </c>
      <c r="C126" s="200">
        <f>data!C371</f>
        <v>125036</v>
      </c>
    </row>
    <row r="127" spans="1:3" ht="20.149999999999999" customHeight="1" x14ac:dyDescent="0.35">
      <c r="A127" s="204" t="s">
        <v>948</v>
      </c>
      <c r="B127" s="201" t="s">
        <v>508</v>
      </c>
      <c r="C127" s="200">
        <f>data!C372</f>
        <v>0</v>
      </c>
    </row>
    <row r="128" spans="1:3" ht="20.149999999999999" customHeight="1" x14ac:dyDescent="0.35">
      <c r="A128" s="204" t="s">
        <v>949</v>
      </c>
      <c r="B128" s="201" t="s">
        <v>509</v>
      </c>
      <c r="C128" s="200">
        <f>data!C373</f>
        <v>0</v>
      </c>
    </row>
    <row r="129" spans="1:3" ht="20.149999999999999" customHeight="1" x14ac:dyDescent="0.35">
      <c r="A129" s="204" t="s">
        <v>950</v>
      </c>
      <c r="B129" s="201" t="s">
        <v>510</v>
      </c>
      <c r="C129" s="200">
        <f>data!C374</f>
        <v>0</v>
      </c>
    </row>
    <row r="130" spans="1:3" ht="20.149999999999999" customHeight="1" x14ac:dyDescent="0.35">
      <c r="A130" s="204" t="s">
        <v>951</v>
      </c>
      <c r="B130" s="201" t="s">
        <v>511</v>
      </c>
      <c r="C130" s="200">
        <f>data!C375</f>
        <v>0</v>
      </c>
    </row>
    <row r="131" spans="1:3" ht="20.149999999999999" customHeight="1" x14ac:dyDescent="0.35">
      <c r="A131" s="204" t="s">
        <v>952</v>
      </c>
      <c r="B131" s="201" t="s">
        <v>512</v>
      </c>
      <c r="C131" s="200">
        <f>data!C376</f>
        <v>0</v>
      </c>
    </row>
    <row r="132" spans="1:3" ht="20.149999999999999" customHeight="1" x14ac:dyDescent="0.35">
      <c r="A132" s="204" t="s">
        <v>953</v>
      </c>
      <c r="B132" s="201" t="s">
        <v>513</v>
      </c>
      <c r="C132" s="200">
        <f>data!C377</f>
        <v>0</v>
      </c>
    </row>
    <row r="133" spans="1:3" ht="20.149999999999999" customHeight="1" x14ac:dyDescent="0.35">
      <c r="A133" s="204" t="s">
        <v>954</v>
      </c>
      <c r="B133" s="201" t="s">
        <v>514</v>
      </c>
      <c r="C133" s="200">
        <f>data!C378</f>
        <v>0</v>
      </c>
    </row>
    <row r="134" spans="1:3" ht="20.149999999999999" customHeight="1" x14ac:dyDescent="0.35">
      <c r="A134" s="204" t="s">
        <v>955</v>
      </c>
      <c r="B134" s="201" t="s">
        <v>515</v>
      </c>
      <c r="C134" s="200">
        <f>data!C379</f>
        <v>0</v>
      </c>
    </row>
    <row r="135" spans="1:3" ht="20.149999999999999" customHeight="1" x14ac:dyDescent="0.35">
      <c r="A135" s="204" t="s">
        <v>956</v>
      </c>
      <c r="B135" s="201" t="s">
        <v>516</v>
      </c>
      <c r="C135" s="200">
        <f>data!C380</f>
        <v>599494</v>
      </c>
    </row>
    <row r="136" spans="1:3" ht="20.149999999999999" customHeight="1" x14ac:dyDescent="0.35">
      <c r="A136" s="183">
        <v>16</v>
      </c>
      <c r="B136" s="185" t="s">
        <v>518</v>
      </c>
      <c r="C136" s="200">
        <f>data!C382</f>
        <v>0</v>
      </c>
    </row>
    <row r="137" spans="1:3" ht="20.149999999999999" customHeight="1" x14ac:dyDescent="0.35">
      <c r="A137" s="183">
        <v>17</v>
      </c>
      <c r="B137" s="185" t="s">
        <v>957</v>
      </c>
      <c r="C137" s="198">
        <f>data!D383</f>
        <v>724530</v>
      </c>
    </row>
    <row r="138" spans="1:3" ht="20.149999999999999" customHeight="1" x14ac:dyDescent="0.35">
      <c r="A138" s="183">
        <v>18</v>
      </c>
      <c r="B138" s="185" t="s">
        <v>958</v>
      </c>
      <c r="C138" s="198">
        <f>data!D384</f>
        <v>118363817.82000005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959</v>
      </c>
      <c r="C140" s="184"/>
    </row>
    <row r="141" spans="1:3" ht="20.149999999999999" customHeight="1" x14ac:dyDescent="0.35">
      <c r="A141" s="183">
        <v>21</v>
      </c>
      <c r="B141" s="185" t="s">
        <v>522</v>
      </c>
      <c r="C141" s="198">
        <f>data!C389</f>
        <v>46313785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11777727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12517700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17537542</v>
      </c>
    </row>
    <row r="145" spans="1:3" ht="20.149999999999999" customHeight="1" x14ac:dyDescent="0.35">
      <c r="A145" s="183">
        <v>25</v>
      </c>
      <c r="B145" s="185" t="s">
        <v>960</v>
      </c>
      <c r="C145" s="198">
        <f>data!C393</f>
        <v>649187</v>
      </c>
    </row>
    <row r="146" spans="1:3" ht="20.149999999999999" customHeight="1" x14ac:dyDescent="0.35">
      <c r="A146" s="183">
        <v>26</v>
      </c>
      <c r="B146" s="185" t="s">
        <v>961</v>
      </c>
      <c r="C146" s="198">
        <f>data!C394</f>
        <v>7472591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3970249</v>
      </c>
    </row>
    <row r="148" spans="1:3" ht="20.149999999999999" customHeight="1" x14ac:dyDescent="0.35">
      <c r="A148" s="183">
        <v>28</v>
      </c>
      <c r="B148" s="185" t="s">
        <v>962</v>
      </c>
      <c r="C148" s="198">
        <f>data!C396</f>
        <v>756340</v>
      </c>
    </row>
    <row r="149" spans="1:3" ht="20.149999999999999" customHeight="1" x14ac:dyDescent="0.35">
      <c r="A149" s="183">
        <v>29</v>
      </c>
      <c r="B149" s="185" t="s">
        <v>527</v>
      </c>
      <c r="C149" s="198">
        <f>data!C397</f>
        <v>666696</v>
      </c>
    </row>
    <row r="150" spans="1:3" ht="20.149999999999999" customHeight="1" x14ac:dyDescent="0.35">
      <c r="A150" s="183">
        <v>30</v>
      </c>
      <c r="B150" s="185" t="s">
        <v>963</v>
      </c>
      <c r="C150" s="198">
        <f>data!C398</f>
        <v>797162</v>
      </c>
    </row>
    <row r="151" spans="1:3" ht="20.149999999999999" customHeight="1" x14ac:dyDescent="0.35">
      <c r="A151" s="183">
        <v>31</v>
      </c>
      <c r="B151" s="185" t="s">
        <v>529</v>
      </c>
      <c r="C151" s="198">
        <f>data!C399</f>
        <v>946190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964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965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966</v>
      </c>
      <c r="B155" s="202" t="s">
        <v>967</v>
      </c>
      <c r="C155" s="198">
        <f>data!C403</f>
        <v>169929</v>
      </c>
    </row>
    <row r="156" spans="1:3" ht="20.149999999999999" customHeight="1" x14ac:dyDescent="0.35">
      <c r="A156" s="204" t="s">
        <v>968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969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970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971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972</v>
      </c>
      <c r="B160" s="202" t="s">
        <v>277</v>
      </c>
      <c r="C160" s="198">
        <f>data!C408</f>
        <v>796642</v>
      </c>
    </row>
    <row r="161" spans="1:3" ht="20.149999999999999" customHeight="1" x14ac:dyDescent="0.35">
      <c r="A161" s="204" t="s">
        <v>973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974</v>
      </c>
      <c r="B162" s="202" t="s">
        <v>279</v>
      </c>
      <c r="C162" s="198">
        <f>data!C410</f>
        <v>349799</v>
      </c>
    </row>
    <row r="163" spans="1:3" ht="20.149999999999999" customHeight="1" x14ac:dyDescent="0.35">
      <c r="A163" s="204" t="s">
        <v>975</v>
      </c>
      <c r="B163" s="202" t="s">
        <v>280</v>
      </c>
      <c r="C163" s="198">
        <f>data!C411</f>
        <v>433602</v>
      </c>
    </row>
    <row r="164" spans="1:3" ht="20.149999999999999" customHeight="1" x14ac:dyDescent="0.35">
      <c r="A164" s="204" t="s">
        <v>976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977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978</v>
      </c>
      <c r="B166" s="202" t="s">
        <v>979</v>
      </c>
      <c r="C166" s="198">
        <f>data!C414</f>
        <v>1173125</v>
      </c>
    </row>
    <row r="167" spans="1:3" ht="20.149999999999999" customHeight="1" x14ac:dyDescent="0.35">
      <c r="A167" s="183">
        <v>34</v>
      </c>
      <c r="B167" s="185" t="s">
        <v>980</v>
      </c>
      <c r="C167" s="198">
        <f>data!D416</f>
        <v>106328266</v>
      </c>
    </row>
    <row r="168" spans="1:3" ht="20.149999999999999" customHeight="1" x14ac:dyDescent="0.35">
      <c r="A168" s="183">
        <v>35</v>
      </c>
      <c r="B168" s="185" t="s">
        <v>981</v>
      </c>
      <c r="C168" s="198">
        <f>data!D417</f>
        <v>12035551.820000052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982</v>
      </c>
      <c r="C170" s="198">
        <f>data!D420</f>
        <v>1615337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983</v>
      </c>
      <c r="C172" s="185">
        <f>data!D421</f>
        <v>13650888.820000052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984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985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986</v>
      </c>
      <c r="C177" s="198">
        <f>data!D424</f>
        <v>13650888.820000052</v>
      </c>
    </row>
    <row r="178" spans="1:3" ht="20.149999999999999" customHeight="1" x14ac:dyDescent="0.35">
      <c r="A178" s="188">
        <v>45</v>
      </c>
      <c r="B178" s="187" t="s">
        <v>987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8217-9DCD-456E-9505-06B51BD87012}">
  <sheetPr codeName="Sheet11"/>
  <dimension ref="A1:N410"/>
  <sheetViews>
    <sheetView showGridLines="0" topLeftCell="A229" zoomScale="70" zoomScaleNormal="70" workbookViewId="0">
      <selection activeCell="M225" sqref="M225"/>
    </sheetView>
  </sheetViews>
  <sheetFormatPr defaultColWidth="8.9140625" defaultRowHeight="20.149999999999999" customHeight="1" x14ac:dyDescent="0.35"/>
  <cols>
    <col min="1" max="1" width="5.75" style="308" customWidth="1"/>
    <col min="2" max="2" width="22.4140625" style="308" customWidth="1"/>
    <col min="3" max="8" width="13.75" style="308" customWidth="1"/>
    <col min="9" max="9" width="15.75" style="308" customWidth="1"/>
    <col min="10" max="12" width="8.9140625" style="308" customWidth="1"/>
    <col min="13" max="16384" width="8.9140625" style="308"/>
  </cols>
  <sheetData>
    <row r="1" spans="1:9" customFormat="1" ht="20.149999999999999" customHeight="1" x14ac:dyDescent="0.35">
      <c r="A1" s="309" t="s">
        <v>988</v>
      </c>
      <c r="B1" s="310"/>
      <c r="C1" s="310"/>
      <c r="D1" s="310"/>
      <c r="E1" s="310"/>
      <c r="F1" s="310"/>
      <c r="G1" s="310"/>
      <c r="H1" s="310"/>
    </row>
    <row r="2" spans="1:9" customFormat="1" ht="20.149999999999999" customHeight="1" x14ac:dyDescent="0.35">
      <c r="A2" s="311"/>
      <c r="I2" s="312" t="s">
        <v>989</v>
      </c>
    </row>
    <row r="3" spans="1:9" customFormat="1" ht="20.149999999999999" customHeight="1" x14ac:dyDescent="0.35">
      <c r="A3" s="311"/>
      <c r="I3" s="311"/>
    </row>
    <row r="4" spans="1:9" customFormat="1" ht="20.149999999999999" customHeight="1" x14ac:dyDescent="0.35">
      <c r="A4" s="313" t="str">
        <f>"Hospital: "&amp;data!C98</f>
        <v>Hospital: PHM Medical Center</v>
      </c>
      <c r="G4" s="314"/>
      <c r="H4" s="313" t="str">
        <f>"FYE: "&amp;data!C96</f>
        <v>FYE: 12/31/2023</v>
      </c>
    </row>
    <row r="5" spans="1:9" customFormat="1" ht="20.149999999999999" customHeight="1" x14ac:dyDescent="0.35">
      <c r="A5" s="315">
        <v>1</v>
      </c>
      <c r="B5" s="316" t="s">
        <v>236</v>
      </c>
      <c r="C5" s="317" t="s">
        <v>36</v>
      </c>
      <c r="D5" s="318" t="s">
        <v>37</v>
      </c>
      <c r="E5" s="318" t="s">
        <v>38</v>
      </c>
      <c r="F5" s="318" t="s">
        <v>39</v>
      </c>
      <c r="G5" s="318" t="s">
        <v>40</v>
      </c>
      <c r="H5" s="318" t="s">
        <v>41</v>
      </c>
      <c r="I5" s="318" t="s">
        <v>42</v>
      </c>
    </row>
    <row r="6" spans="1:9" customFormat="1" ht="20.149999999999999" customHeight="1" x14ac:dyDescent="0.35">
      <c r="A6" s="319">
        <v>2</v>
      </c>
      <c r="B6" s="320" t="s">
        <v>990</v>
      </c>
      <c r="C6" s="321" t="s">
        <v>118</v>
      </c>
      <c r="D6" s="322" t="s">
        <v>991</v>
      </c>
      <c r="E6" s="322" t="s">
        <v>120</v>
      </c>
      <c r="F6" s="322" t="s">
        <v>121</v>
      </c>
      <c r="G6" s="322" t="s">
        <v>122</v>
      </c>
      <c r="H6" s="322" t="s">
        <v>123</v>
      </c>
      <c r="I6" s="322" t="s">
        <v>124</v>
      </c>
    </row>
    <row r="7" spans="1:9" customFormat="1" ht="20.149999999999999" customHeight="1" x14ac:dyDescent="0.35">
      <c r="A7" s="319"/>
      <c r="B7" s="320"/>
      <c r="C7" s="322" t="s">
        <v>190</v>
      </c>
      <c r="D7" s="322" t="s">
        <v>992</v>
      </c>
      <c r="E7" s="322" t="s">
        <v>190</v>
      </c>
      <c r="F7" s="322" t="s">
        <v>993</v>
      </c>
      <c r="G7" s="322" t="s">
        <v>192</v>
      </c>
      <c r="H7" s="322" t="s">
        <v>190</v>
      </c>
      <c r="I7" s="322" t="s">
        <v>193</v>
      </c>
    </row>
    <row r="8" spans="1:9" customFormat="1" ht="20.149999999999999" customHeight="1" x14ac:dyDescent="0.35">
      <c r="A8" s="315">
        <v>3</v>
      </c>
      <c r="B8" s="316" t="s">
        <v>994</v>
      </c>
      <c r="C8" s="318" t="s">
        <v>242</v>
      </c>
      <c r="D8" s="318" t="s">
        <v>242</v>
      </c>
      <c r="E8" s="318" t="s">
        <v>242</v>
      </c>
      <c r="F8" s="318" t="s">
        <v>242</v>
      </c>
      <c r="G8" s="318" t="s">
        <v>242</v>
      </c>
      <c r="H8" s="318" t="s">
        <v>242</v>
      </c>
      <c r="I8" s="318" t="s">
        <v>242</v>
      </c>
    </row>
    <row r="9" spans="1:9" customFormat="1" ht="20.149999999999999" customHeight="1" x14ac:dyDescent="0.35">
      <c r="A9" s="315">
        <v>4</v>
      </c>
      <c r="B9" s="316" t="s">
        <v>261</v>
      </c>
      <c r="C9" s="316">
        <f>data!C59</f>
        <v>0</v>
      </c>
      <c r="D9" s="316">
        <f>data!D59</f>
        <v>0</v>
      </c>
      <c r="E9" s="316">
        <f>data!E59</f>
        <v>3488</v>
      </c>
      <c r="F9" s="316">
        <f>data!F59</f>
        <v>0</v>
      </c>
      <c r="G9" s="316">
        <f>data!G59</f>
        <v>0</v>
      </c>
      <c r="H9" s="316">
        <f>data!H59</f>
        <v>0</v>
      </c>
      <c r="I9" s="316">
        <f>data!I59</f>
        <v>0</v>
      </c>
    </row>
    <row r="10" spans="1:9" customFormat="1" ht="20.149999999999999" customHeight="1" x14ac:dyDescent="0.35">
      <c r="A10" s="315">
        <v>5</v>
      </c>
      <c r="B10" s="316" t="s">
        <v>262</v>
      </c>
      <c r="C10" s="323">
        <f>data!C60</f>
        <v>0</v>
      </c>
      <c r="D10" s="323">
        <f>data!D60</f>
        <v>0</v>
      </c>
      <c r="E10" s="323">
        <f>data!E60</f>
        <v>14.36</v>
      </c>
      <c r="F10" s="323">
        <f>data!F60</f>
        <v>0</v>
      </c>
      <c r="G10" s="323">
        <f>data!G60</f>
        <v>0</v>
      </c>
      <c r="H10" s="323">
        <f>data!H60</f>
        <v>0</v>
      </c>
      <c r="I10" s="323">
        <f>data!I60</f>
        <v>0</v>
      </c>
    </row>
    <row r="11" spans="1:9" customFormat="1" ht="20.149999999999999" customHeight="1" x14ac:dyDescent="0.35">
      <c r="A11" s="315">
        <v>6</v>
      </c>
      <c r="B11" s="316" t="s">
        <v>263</v>
      </c>
      <c r="C11" s="316">
        <f>data!C61</f>
        <v>0</v>
      </c>
      <c r="D11" s="316">
        <f>data!D61</f>
        <v>0</v>
      </c>
      <c r="E11" s="316">
        <f>data!E61</f>
        <v>1373761</v>
      </c>
      <c r="F11" s="316">
        <f>data!F61</f>
        <v>0</v>
      </c>
      <c r="G11" s="316">
        <f>data!G61</f>
        <v>0</v>
      </c>
      <c r="H11" s="316">
        <f>data!H61</f>
        <v>0</v>
      </c>
      <c r="I11" s="316">
        <f>data!I61</f>
        <v>0</v>
      </c>
    </row>
    <row r="12" spans="1:9" customFormat="1" ht="20.149999999999999" customHeight="1" x14ac:dyDescent="0.35">
      <c r="A12" s="315">
        <v>7</v>
      </c>
      <c r="B12" s="316" t="s">
        <v>11</v>
      </c>
      <c r="C12" s="316">
        <f>data!C62</f>
        <v>0</v>
      </c>
      <c r="D12" s="316">
        <f>data!D62</f>
        <v>0</v>
      </c>
      <c r="E12" s="316">
        <f>data!E62</f>
        <v>349351</v>
      </c>
      <c r="F12" s="316">
        <f>data!F62</f>
        <v>0</v>
      </c>
      <c r="G12" s="316">
        <f>data!G62</f>
        <v>0</v>
      </c>
      <c r="H12" s="316">
        <f>data!H62</f>
        <v>0</v>
      </c>
      <c r="I12" s="316">
        <f>data!I62</f>
        <v>0</v>
      </c>
    </row>
    <row r="13" spans="1:9" customFormat="1" ht="20.149999999999999" customHeight="1" x14ac:dyDescent="0.35">
      <c r="A13" s="315">
        <v>8</v>
      </c>
      <c r="B13" s="316" t="s">
        <v>264</v>
      </c>
      <c r="C13" s="316">
        <f>data!C63</f>
        <v>0</v>
      </c>
      <c r="D13" s="316">
        <f>data!D63</f>
        <v>0</v>
      </c>
      <c r="E13" s="316">
        <f>data!E63</f>
        <v>1101026</v>
      </c>
      <c r="F13" s="316">
        <f>data!F63</f>
        <v>0</v>
      </c>
      <c r="G13" s="316">
        <f>data!G63</f>
        <v>0</v>
      </c>
      <c r="H13" s="316">
        <f>data!H63</f>
        <v>0</v>
      </c>
      <c r="I13" s="316">
        <f>data!I63</f>
        <v>0</v>
      </c>
    </row>
    <row r="14" spans="1:9" customFormat="1" ht="20.149999999999999" customHeight="1" x14ac:dyDescent="0.35">
      <c r="A14" s="315">
        <v>9</v>
      </c>
      <c r="B14" s="316" t="s">
        <v>265</v>
      </c>
      <c r="C14" s="316">
        <f>data!C64</f>
        <v>0</v>
      </c>
      <c r="D14" s="316">
        <f>data!D64</f>
        <v>0</v>
      </c>
      <c r="E14" s="316">
        <f>data!E64</f>
        <v>143799</v>
      </c>
      <c r="F14" s="316">
        <f>data!F64</f>
        <v>0</v>
      </c>
      <c r="G14" s="316">
        <f>data!G64</f>
        <v>0</v>
      </c>
      <c r="H14" s="316">
        <f>data!H64</f>
        <v>0</v>
      </c>
      <c r="I14" s="316">
        <f>data!I64</f>
        <v>0</v>
      </c>
    </row>
    <row r="15" spans="1:9" customFormat="1" ht="20.149999999999999" customHeight="1" x14ac:dyDescent="0.35">
      <c r="A15" s="315">
        <v>10</v>
      </c>
      <c r="B15" s="316" t="s">
        <v>524</v>
      </c>
      <c r="C15" s="316">
        <f>data!C65</f>
        <v>0</v>
      </c>
      <c r="D15" s="316">
        <f>data!D65</f>
        <v>0</v>
      </c>
      <c r="E15" s="316">
        <f>data!E65</f>
        <v>0</v>
      </c>
      <c r="F15" s="316">
        <f>data!F65</f>
        <v>0</v>
      </c>
      <c r="G15" s="316">
        <f>data!G65</f>
        <v>0</v>
      </c>
      <c r="H15" s="316">
        <f>data!H65</f>
        <v>0</v>
      </c>
      <c r="I15" s="316">
        <f>data!I65</f>
        <v>0</v>
      </c>
    </row>
    <row r="16" spans="1:9" customFormat="1" ht="20.149999999999999" customHeight="1" x14ac:dyDescent="0.35">
      <c r="A16" s="315">
        <v>11</v>
      </c>
      <c r="B16" s="316" t="s">
        <v>525</v>
      </c>
      <c r="C16" s="316">
        <f>data!C66</f>
        <v>0</v>
      </c>
      <c r="D16" s="316">
        <f>data!D66</f>
        <v>0</v>
      </c>
      <c r="E16" s="316">
        <f>data!E66</f>
        <v>37379</v>
      </c>
      <c r="F16" s="316">
        <f>data!F66</f>
        <v>0</v>
      </c>
      <c r="G16" s="316">
        <f>data!G66</f>
        <v>0</v>
      </c>
      <c r="H16" s="316">
        <f>data!H66</f>
        <v>0</v>
      </c>
      <c r="I16" s="316">
        <f>data!I66</f>
        <v>0</v>
      </c>
    </row>
    <row r="17" spans="1:9" customFormat="1" ht="20.149999999999999" customHeight="1" x14ac:dyDescent="0.35">
      <c r="A17" s="315">
        <v>12</v>
      </c>
      <c r="B17" s="316" t="s">
        <v>16</v>
      </c>
      <c r="C17" s="316">
        <f>data!C67</f>
        <v>0</v>
      </c>
      <c r="D17" s="316">
        <f>data!D67</f>
        <v>0</v>
      </c>
      <c r="E17" s="316">
        <f>data!E67</f>
        <v>206284</v>
      </c>
      <c r="F17" s="316">
        <f>data!F67</f>
        <v>0</v>
      </c>
      <c r="G17" s="316">
        <f>data!G67</f>
        <v>0</v>
      </c>
      <c r="H17" s="316">
        <f>data!H67</f>
        <v>0</v>
      </c>
      <c r="I17" s="316">
        <f>data!I67</f>
        <v>0</v>
      </c>
    </row>
    <row r="18" spans="1:9" customFormat="1" ht="20.149999999999999" customHeight="1" x14ac:dyDescent="0.35">
      <c r="A18" s="315">
        <v>13</v>
      </c>
      <c r="B18" s="316" t="s">
        <v>995</v>
      </c>
      <c r="C18" s="316">
        <f>data!C68</f>
        <v>0</v>
      </c>
      <c r="D18" s="316">
        <f>data!D68</f>
        <v>0</v>
      </c>
      <c r="E18" s="316">
        <f>data!E68</f>
        <v>39750</v>
      </c>
      <c r="F18" s="316">
        <f>data!F68</f>
        <v>0</v>
      </c>
      <c r="G18" s="316">
        <f>data!G68</f>
        <v>0</v>
      </c>
      <c r="H18" s="316">
        <f>data!H68</f>
        <v>0</v>
      </c>
      <c r="I18" s="316">
        <f>data!I68</f>
        <v>0</v>
      </c>
    </row>
    <row r="19" spans="1:9" customFormat="1" ht="20.149999999999999" customHeight="1" x14ac:dyDescent="0.35">
      <c r="A19" s="315">
        <v>14</v>
      </c>
      <c r="B19" s="316" t="s">
        <v>996</v>
      </c>
      <c r="C19" s="316">
        <f>data!C69</f>
        <v>0</v>
      </c>
      <c r="D19" s="316">
        <f>data!D69</f>
        <v>0</v>
      </c>
      <c r="E19" s="316">
        <f>data!E69</f>
        <v>42918</v>
      </c>
      <c r="F19" s="316">
        <f>data!F69</f>
        <v>0</v>
      </c>
      <c r="G19" s="316">
        <f>data!G69</f>
        <v>0</v>
      </c>
      <c r="H19" s="316">
        <f>data!H69</f>
        <v>0</v>
      </c>
      <c r="I19" s="316">
        <f>data!I69</f>
        <v>0</v>
      </c>
    </row>
    <row r="20" spans="1:9" customFormat="1" ht="20.149999999999999" customHeight="1" x14ac:dyDescent="0.35">
      <c r="A20" s="315">
        <v>15</v>
      </c>
      <c r="B20" s="316" t="s">
        <v>284</v>
      </c>
      <c r="C20" s="316">
        <f>-data!C84</f>
        <v>0</v>
      </c>
      <c r="D20" s="316">
        <f>-data!D84</f>
        <v>0</v>
      </c>
      <c r="E20" s="316">
        <f>-data!E84</f>
        <v>0</v>
      </c>
      <c r="F20" s="316">
        <f>-data!F84</f>
        <v>0</v>
      </c>
      <c r="G20" s="316">
        <f>-data!G84</f>
        <v>0</v>
      </c>
      <c r="H20" s="316">
        <f>-data!H84</f>
        <v>0</v>
      </c>
      <c r="I20" s="316">
        <f>-data!I84</f>
        <v>0</v>
      </c>
    </row>
    <row r="21" spans="1:9" customFormat="1" ht="20.149999999999999" customHeight="1" x14ac:dyDescent="0.35">
      <c r="A21" s="315">
        <v>16</v>
      </c>
      <c r="B21" s="324" t="s">
        <v>997</v>
      </c>
      <c r="C21" s="316">
        <f>data!C85</f>
        <v>0</v>
      </c>
      <c r="D21" s="316">
        <f>data!D85</f>
        <v>0</v>
      </c>
      <c r="E21" s="316">
        <f>data!E85</f>
        <v>3294268</v>
      </c>
      <c r="F21" s="316">
        <f>data!F85</f>
        <v>0</v>
      </c>
      <c r="G21" s="316">
        <f>data!G85</f>
        <v>0</v>
      </c>
      <c r="H21" s="316">
        <f>data!H85</f>
        <v>0</v>
      </c>
      <c r="I21" s="316">
        <f>data!I85</f>
        <v>0</v>
      </c>
    </row>
    <row r="22" spans="1:9" customFormat="1" ht="20.149999999999999" customHeight="1" x14ac:dyDescent="0.35">
      <c r="A22" s="315">
        <v>17</v>
      </c>
      <c r="B22" s="316" t="s">
        <v>286</v>
      </c>
      <c r="C22" s="325"/>
      <c r="D22" s="326"/>
      <c r="E22" s="326"/>
      <c r="F22" s="326"/>
      <c r="G22" s="326"/>
      <c r="H22" s="326"/>
      <c r="I22" s="326"/>
    </row>
    <row r="23" spans="1:9" customFormat="1" ht="20.149999999999999" customHeight="1" x14ac:dyDescent="0.35">
      <c r="A23" s="315">
        <v>18</v>
      </c>
      <c r="B23" s="316" t="s">
        <v>998</v>
      </c>
      <c r="C23" s="324">
        <f>+data!M668</f>
        <v>0</v>
      </c>
      <c r="D23" s="324">
        <f>+data!M669</f>
        <v>0</v>
      </c>
      <c r="E23" s="324">
        <f>+data!M670</f>
        <v>2438119</v>
      </c>
      <c r="F23" s="324">
        <f>+data!M671</f>
        <v>0</v>
      </c>
      <c r="G23" s="324">
        <f>+data!M672</f>
        <v>0</v>
      </c>
      <c r="H23" s="324">
        <f>+data!M673</f>
        <v>0</v>
      </c>
      <c r="I23" s="324">
        <f>+data!M674</f>
        <v>0</v>
      </c>
    </row>
    <row r="24" spans="1:9" customFormat="1" ht="20.149999999999999" customHeight="1" x14ac:dyDescent="0.35">
      <c r="A24" s="315">
        <v>19</v>
      </c>
      <c r="B24" s="324" t="s">
        <v>999</v>
      </c>
      <c r="C24" s="316">
        <f>data!C87</f>
        <v>0</v>
      </c>
      <c r="D24" s="316">
        <f>data!D87</f>
        <v>0</v>
      </c>
      <c r="E24" s="316">
        <f>data!E87</f>
        <v>8796936</v>
      </c>
      <c r="F24" s="316">
        <f>data!F87</f>
        <v>0</v>
      </c>
      <c r="G24" s="316">
        <f>data!G87</f>
        <v>0</v>
      </c>
      <c r="H24" s="316">
        <f>data!H87</f>
        <v>0</v>
      </c>
      <c r="I24" s="316">
        <f>data!I87</f>
        <v>0</v>
      </c>
    </row>
    <row r="25" spans="1:9" customFormat="1" ht="20.149999999999999" customHeight="1" x14ac:dyDescent="0.35">
      <c r="A25" s="315">
        <v>20</v>
      </c>
      <c r="B25" s="324" t="s">
        <v>1000</v>
      </c>
      <c r="C25" s="316">
        <f>data!C88</f>
        <v>0</v>
      </c>
      <c r="D25" s="316">
        <f>data!D88</f>
        <v>0</v>
      </c>
      <c r="E25" s="316">
        <f>data!E88</f>
        <v>1821383</v>
      </c>
      <c r="F25" s="316">
        <f>data!F88</f>
        <v>0</v>
      </c>
      <c r="G25" s="316">
        <f>data!G88</f>
        <v>0</v>
      </c>
      <c r="H25" s="316">
        <f>data!H88</f>
        <v>0</v>
      </c>
      <c r="I25" s="316">
        <f>data!I88</f>
        <v>0</v>
      </c>
    </row>
    <row r="26" spans="1:9" customFormat="1" ht="18" customHeight="1" x14ac:dyDescent="0.35">
      <c r="A26" s="315">
        <v>21</v>
      </c>
      <c r="B26" s="324" t="s">
        <v>1001</v>
      </c>
      <c r="C26" s="316">
        <f>data!C89</f>
        <v>0</v>
      </c>
      <c r="D26" s="316">
        <f>data!D89</f>
        <v>0</v>
      </c>
      <c r="E26" s="316">
        <f>data!E89</f>
        <v>10618319</v>
      </c>
      <c r="F26" s="316">
        <f>data!F89</f>
        <v>0</v>
      </c>
      <c r="G26" s="316">
        <f>data!G89</f>
        <v>0</v>
      </c>
      <c r="H26" s="316">
        <f>data!H89</f>
        <v>0</v>
      </c>
      <c r="I26" s="316">
        <f>data!I89</f>
        <v>0</v>
      </c>
    </row>
    <row r="27" spans="1:9" customFormat="1" ht="20.149999999999999" customHeight="1" x14ac:dyDescent="0.35">
      <c r="A27" s="315" t="s">
        <v>1002</v>
      </c>
      <c r="B27" s="316"/>
      <c r="C27" s="326"/>
      <c r="D27" s="326"/>
      <c r="E27" s="326"/>
      <c r="F27" s="326"/>
      <c r="G27" s="326"/>
      <c r="H27" s="326"/>
      <c r="I27" s="326"/>
    </row>
    <row r="28" spans="1:9" customFormat="1" ht="20.149999999999999" customHeight="1" x14ac:dyDescent="0.35">
      <c r="A28" s="315">
        <v>22</v>
      </c>
      <c r="B28" s="316" t="s">
        <v>1003</v>
      </c>
      <c r="C28" s="316">
        <f>data!C90</f>
        <v>0</v>
      </c>
      <c r="D28" s="316">
        <f>data!D90</f>
        <v>0</v>
      </c>
      <c r="E28" s="316">
        <f>data!E90</f>
        <v>5400</v>
      </c>
      <c r="F28" s="316">
        <f>data!F90</f>
        <v>0</v>
      </c>
      <c r="G28" s="316">
        <f>data!G90</f>
        <v>0</v>
      </c>
      <c r="H28" s="316">
        <f>data!H90</f>
        <v>0</v>
      </c>
      <c r="I28" s="316">
        <f>data!I90</f>
        <v>0</v>
      </c>
    </row>
    <row r="29" spans="1:9" customFormat="1" ht="20.149999999999999" customHeight="1" x14ac:dyDescent="0.35">
      <c r="A29" s="315">
        <v>23</v>
      </c>
      <c r="B29" s="316" t="s">
        <v>1004</v>
      </c>
      <c r="C29" s="316">
        <f>data!C91</f>
        <v>0</v>
      </c>
      <c r="D29" s="316">
        <f>data!D91</f>
        <v>0</v>
      </c>
      <c r="E29" s="316">
        <f>data!E91</f>
        <v>12967</v>
      </c>
      <c r="F29" s="316">
        <f>data!F91</f>
        <v>0</v>
      </c>
      <c r="G29" s="316">
        <f>data!G91</f>
        <v>0</v>
      </c>
      <c r="H29" s="316">
        <f>data!H91</f>
        <v>0</v>
      </c>
      <c r="I29" s="316">
        <f>data!I91</f>
        <v>0</v>
      </c>
    </row>
    <row r="30" spans="1:9" customFormat="1" ht="20.149999999999999" customHeight="1" x14ac:dyDescent="0.35">
      <c r="A30" s="315">
        <v>24</v>
      </c>
      <c r="B30" s="316" t="s">
        <v>1005</v>
      </c>
      <c r="C30" s="316">
        <f>data!C92</f>
        <v>0</v>
      </c>
      <c r="D30" s="316">
        <f>data!D92</f>
        <v>0</v>
      </c>
      <c r="E30" s="316">
        <f>data!E92</f>
        <v>1108</v>
      </c>
      <c r="F30" s="316">
        <f>data!F92</f>
        <v>0</v>
      </c>
      <c r="G30" s="316">
        <f>data!G92</f>
        <v>0</v>
      </c>
      <c r="H30" s="316">
        <f>data!H92</f>
        <v>0</v>
      </c>
      <c r="I30" s="316">
        <f>data!I92</f>
        <v>0</v>
      </c>
    </row>
    <row r="31" spans="1:9" customFormat="1" ht="20.149999999999999" customHeight="1" x14ac:dyDescent="0.35">
      <c r="A31" s="315">
        <v>25</v>
      </c>
      <c r="B31" s="316" t="s">
        <v>1006</v>
      </c>
      <c r="C31" s="316">
        <f>data!C93</f>
        <v>0</v>
      </c>
      <c r="D31" s="316">
        <f>data!D93</f>
        <v>0</v>
      </c>
      <c r="E31" s="316">
        <f>data!E93</f>
        <v>49679</v>
      </c>
      <c r="F31" s="316">
        <f>data!F93</f>
        <v>0</v>
      </c>
      <c r="G31" s="316">
        <f>data!G93</f>
        <v>0</v>
      </c>
      <c r="H31" s="316">
        <f>data!H93</f>
        <v>0</v>
      </c>
      <c r="I31" s="316">
        <f>data!I93</f>
        <v>0</v>
      </c>
    </row>
    <row r="32" spans="1:9" customFormat="1" ht="20.149999999999999" customHeight="1" x14ac:dyDescent="0.35">
      <c r="A32" s="315">
        <v>26</v>
      </c>
      <c r="B32" s="316" t="s">
        <v>294</v>
      </c>
      <c r="C32" s="323">
        <f>data!C94</f>
        <v>0</v>
      </c>
      <c r="D32" s="323">
        <f>data!D94</f>
        <v>0</v>
      </c>
      <c r="E32" s="323">
        <f>data!E94</f>
        <v>13.65</v>
      </c>
      <c r="F32" s="323">
        <f>data!F94</f>
        <v>0</v>
      </c>
      <c r="G32" s="323">
        <f>data!G94</f>
        <v>0</v>
      </c>
      <c r="H32" s="323">
        <f>data!H94</f>
        <v>0</v>
      </c>
      <c r="I32" s="323">
        <f>data!I94</f>
        <v>0</v>
      </c>
    </row>
    <row r="33" spans="1:9" customFormat="1" ht="20.149999999999999" customHeight="1" x14ac:dyDescent="0.35">
      <c r="A33" s="309" t="s">
        <v>988</v>
      </c>
      <c r="B33" s="310"/>
      <c r="C33" s="310"/>
      <c r="D33" s="310"/>
      <c r="E33" s="310"/>
      <c r="F33" s="310"/>
      <c r="G33" s="310"/>
      <c r="H33" s="310"/>
      <c r="I33" s="309"/>
    </row>
    <row r="34" spans="1:9" customFormat="1" ht="20.149999999999999" customHeight="1" x14ac:dyDescent="0.35">
      <c r="A34" s="311"/>
      <c r="I34" s="312" t="s">
        <v>1007</v>
      </c>
    </row>
    <row r="35" spans="1:9" customFormat="1" ht="20.149999999999999" customHeight="1" x14ac:dyDescent="0.35">
      <c r="A35" s="311"/>
      <c r="I35" s="311"/>
    </row>
    <row r="36" spans="1:9" customFormat="1" ht="20.149999999999999" customHeight="1" x14ac:dyDescent="0.35">
      <c r="A36" s="313" t="str">
        <f>"Hospital: "&amp;data!C98</f>
        <v>Hospital: PHM Medical Center</v>
      </c>
      <c r="G36" s="314"/>
      <c r="H36" s="313" t="str">
        <f>"FYE: "&amp;data!C96</f>
        <v>FYE: 12/31/2023</v>
      </c>
    </row>
    <row r="37" spans="1:9" customFormat="1" ht="20.149999999999999" customHeight="1" x14ac:dyDescent="0.35">
      <c r="A37" s="315">
        <v>1</v>
      </c>
      <c r="B37" s="316" t="s">
        <v>236</v>
      </c>
      <c r="C37" s="318" t="s">
        <v>43</v>
      </c>
      <c r="D37" s="318" t="s">
        <v>44</v>
      </c>
      <c r="E37" s="318" t="s">
        <v>45</v>
      </c>
      <c r="F37" s="318" t="s">
        <v>46</v>
      </c>
      <c r="G37" s="318" t="s">
        <v>47</v>
      </c>
      <c r="H37" s="318" t="s">
        <v>48</v>
      </c>
      <c r="I37" s="318" t="s">
        <v>49</v>
      </c>
    </row>
    <row r="38" spans="1:9" customFormat="1" ht="20.149999999999999" customHeight="1" x14ac:dyDescent="0.35">
      <c r="A38" s="319">
        <v>2</v>
      </c>
      <c r="B38" s="320" t="s">
        <v>990</v>
      </c>
      <c r="C38" s="322"/>
      <c r="D38" s="322" t="s">
        <v>126</v>
      </c>
      <c r="E38" s="322" t="s">
        <v>127</v>
      </c>
      <c r="F38" s="322" t="s">
        <v>1008</v>
      </c>
      <c r="G38" s="322" t="s">
        <v>129</v>
      </c>
      <c r="H38" s="322" t="s">
        <v>1009</v>
      </c>
      <c r="I38" s="322" t="s">
        <v>131</v>
      </c>
    </row>
    <row r="39" spans="1:9" customFormat="1" ht="20.149999999999999" customHeight="1" x14ac:dyDescent="0.35">
      <c r="A39" s="319"/>
      <c r="B39" s="320"/>
      <c r="C39" s="322" t="s">
        <v>125</v>
      </c>
      <c r="D39" s="322" t="s">
        <v>184</v>
      </c>
      <c r="E39" s="321" t="s">
        <v>194</v>
      </c>
      <c r="F39" s="322" t="s">
        <v>195</v>
      </c>
      <c r="G39" s="322" t="s">
        <v>196</v>
      </c>
      <c r="H39" s="322" t="s">
        <v>197</v>
      </c>
      <c r="I39" s="322" t="s">
        <v>196</v>
      </c>
    </row>
    <row r="40" spans="1:9" customFormat="1" ht="20.149999999999999" customHeight="1" x14ac:dyDescent="0.35">
      <c r="A40" s="315">
        <v>3</v>
      </c>
      <c r="B40" s="316" t="s">
        <v>994</v>
      </c>
      <c r="C40" s="318" t="s">
        <v>243</v>
      </c>
      <c r="D40" s="318" t="s">
        <v>242</v>
      </c>
      <c r="E40" s="318" t="s">
        <v>242</v>
      </c>
      <c r="F40" s="318" t="s">
        <v>242</v>
      </c>
      <c r="G40" s="318" t="s">
        <v>242</v>
      </c>
      <c r="H40" s="318" t="s">
        <v>244</v>
      </c>
      <c r="I40" s="317" t="s">
        <v>245</v>
      </c>
    </row>
    <row r="41" spans="1:9" customFormat="1" ht="20.149999999999999" customHeight="1" x14ac:dyDescent="0.35">
      <c r="A41" s="315">
        <v>4</v>
      </c>
      <c r="B41" s="316" t="s">
        <v>261</v>
      </c>
      <c r="C41" s="316">
        <f>data!J59</f>
        <v>856</v>
      </c>
      <c r="D41" s="316">
        <f>data!K59</f>
        <v>0</v>
      </c>
      <c r="E41" s="316">
        <f>data!L59</f>
        <v>1108</v>
      </c>
      <c r="F41" s="316">
        <f>data!M59</f>
        <v>0</v>
      </c>
      <c r="G41" s="316">
        <f>data!N59</f>
        <v>0</v>
      </c>
      <c r="H41" s="316">
        <f>data!O59</f>
        <v>856</v>
      </c>
      <c r="I41" s="316">
        <f>data!P59</f>
        <v>249163</v>
      </c>
    </row>
    <row r="42" spans="1:9" customFormat="1" ht="20.149999999999999" customHeight="1" x14ac:dyDescent="0.35">
      <c r="A42" s="315">
        <v>5</v>
      </c>
      <c r="B42" s="316" t="s">
        <v>262</v>
      </c>
      <c r="C42" s="323">
        <f>data!J60</f>
        <v>3</v>
      </c>
      <c r="D42" s="323">
        <f>data!K60</f>
        <v>0</v>
      </c>
      <c r="E42" s="323">
        <f>data!L60</f>
        <v>4.5599999999999996</v>
      </c>
      <c r="F42" s="323">
        <f>data!M60</f>
        <v>0</v>
      </c>
      <c r="G42" s="323">
        <f>data!N60</f>
        <v>0</v>
      </c>
      <c r="H42" s="323">
        <f>data!O60</f>
        <v>18.5</v>
      </c>
      <c r="I42" s="323">
        <f>data!P60</f>
        <v>43.88</v>
      </c>
    </row>
    <row r="43" spans="1:9" customFormat="1" ht="20.149999999999999" customHeight="1" x14ac:dyDescent="0.35">
      <c r="A43" s="315">
        <v>6</v>
      </c>
      <c r="B43" s="316" t="s">
        <v>263</v>
      </c>
      <c r="C43" s="316">
        <f>data!J61</f>
        <v>337139</v>
      </c>
      <c r="D43" s="316">
        <f>data!K61</f>
        <v>0</v>
      </c>
      <c r="E43" s="316">
        <f>data!L61</f>
        <v>436390</v>
      </c>
      <c r="F43" s="316">
        <f>data!M61</f>
        <v>0</v>
      </c>
      <c r="G43" s="316">
        <f>data!N61</f>
        <v>0</v>
      </c>
      <c r="H43" s="316">
        <f>data!O61</f>
        <v>2032900</v>
      </c>
      <c r="I43" s="316">
        <f>data!P61</f>
        <v>3319275</v>
      </c>
    </row>
    <row r="44" spans="1:9" customFormat="1" ht="20.149999999999999" customHeight="1" x14ac:dyDescent="0.35">
      <c r="A44" s="315">
        <v>7</v>
      </c>
      <c r="B44" s="316" t="s">
        <v>11</v>
      </c>
      <c r="C44" s="316">
        <f>data!J62</f>
        <v>85735</v>
      </c>
      <c r="D44" s="316">
        <f>data!K62</f>
        <v>0</v>
      </c>
      <c r="E44" s="316">
        <f>data!L62</f>
        <v>110975</v>
      </c>
      <c r="F44" s="316">
        <f>data!M62</f>
        <v>0</v>
      </c>
      <c r="G44" s="316">
        <f>data!N62</f>
        <v>0</v>
      </c>
      <c r="H44" s="316">
        <f>data!O62</f>
        <v>516972</v>
      </c>
      <c r="I44" s="316">
        <f>data!P62</f>
        <v>844101</v>
      </c>
    </row>
    <row r="45" spans="1:9" customFormat="1" ht="20.149999999999999" customHeight="1" x14ac:dyDescent="0.35">
      <c r="A45" s="315">
        <v>8</v>
      </c>
      <c r="B45" s="316" t="s">
        <v>264</v>
      </c>
      <c r="C45" s="316">
        <f>data!J63</f>
        <v>270206</v>
      </c>
      <c r="D45" s="316">
        <f>data!K63</f>
        <v>0</v>
      </c>
      <c r="E45" s="316">
        <f>data!L63</f>
        <v>349752</v>
      </c>
      <c r="F45" s="316">
        <f>data!M63</f>
        <v>0</v>
      </c>
      <c r="G45" s="316">
        <f>data!N63</f>
        <v>0</v>
      </c>
      <c r="H45" s="316">
        <f>data!O63</f>
        <v>1042723</v>
      </c>
      <c r="I45" s="316">
        <f>data!P63</f>
        <v>221818</v>
      </c>
    </row>
    <row r="46" spans="1:9" customFormat="1" ht="20.149999999999999" customHeight="1" x14ac:dyDescent="0.35">
      <c r="A46" s="315">
        <v>9</v>
      </c>
      <c r="B46" s="316" t="s">
        <v>265</v>
      </c>
      <c r="C46" s="316">
        <f>data!J64</f>
        <v>35290</v>
      </c>
      <c r="D46" s="316">
        <f>data!K64</f>
        <v>0</v>
      </c>
      <c r="E46" s="316">
        <f>data!L64</f>
        <v>45679</v>
      </c>
      <c r="F46" s="316">
        <f>data!M64</f>
        <v>0</v>
      </c>
      <c r="G46" s="316">
        <f>data!N64</f>
        <v>0</v>
      </c>
      <c r="H46" s="316">
        <f>data!O64</f>
        <v>246162</v>
      </c>
      <c r="I46" s="316">
        <f>data!P64</f>
        <v>6891121</v>
      </c>
    </row>
    <row r="47" spans="1:9" customFormat="1" ht="20.149999999999999" customHeight="1" x14ac:dyDescent="0.35">
      <c r="A47" s="315">
        <v>10</v>
      </c>
      <c r="B47" s="316" t="s">
        <v>524</v>
      </c>
      <c r="C47" s="316">
        <f>data!J65</f>
        <v>0</v>
      </c>
      <c r="D47" s="316">
        <f>data!K65</f>
        <v>0</v>
      </c>
      <c r="E47" s="316">
        <f>data!L65</f>
        <v>0</v>
      </c>
      <c r="F47" s="316">
        <f>data!M65</f>
        <v>0</v>
      </c>
      <c r="G47" s="316">
        <f>data!N65</f>
        <v>0</v>
      </c>
      <c r="H47" s="316">
        <f>data!O65</f>
        <v>0</v>
      </c>
      <c r="I47" s="316">
        <f>data!P65</f>
        <v>479</v>
      </c>
    </row>
    <row r="48" spans="1:9" customFormat="1" ht="20.149999999999999" customHeight="1" x14ac:dyDescent="0.35">
      <c r="A48" s="315">
        <v>11</v>
      </c>
      <c r="B48" s="316" t="s">
        <v>525</v>
      </c>
      <c r="C48" s="316">
        <f>data!J66</f>
        <v>9173</v>
      </c>
      <c r="D48" s="316">
        <f>data!K66</f>
        <v>0</v>
      </c>
      <c r="E48" s="316">
        <f>data!L66</f>
        <v>11874</v>
      </c>
      <c r="F48" s="316">
        <f>data!M66</f>
        <v>0</v>
      </c>
      <c r="G48" s="316">
        <f>data!N66</f>
        <v>0</v>
      </c>
      <c r="H48" s="316">
        <f>data!O66</f>
        <v>17720</v>
      </c>
      <c r="I48" s="316">
        <f>data!P66</f>
        <v>495848</v>
      </c>
    </row>
    <row r="49" spans="1:11" customFormat="1" ht="20.149999999999999" customHeight="1" x14ac:dyDescent="0.35">
      <c r="A49" s="315">
        <v>12</v>
      </c>
      <c r="B49" s="316" t="s">
        <v>16</v>
      </c>
      <c r="C49" s="316">
        <f>data!J67</f>
        <v>50616</v>
      </c>
      <c r="D49" s="316">
        <f>data!K67</f>
        <v>0</v>
      </c>
      <c r="E49" s="316">
        <f>data!L67</f>
        <v>65514</v>
      </c>
      <c r="F49" s="316">
        <f>data!M67</f>
        <v>0</v>
      </c>
      <c r="G49" s="316">
        <f>data!N67</f>
        <v>0</v>
      </c>
      <c r="H49" s="316">
        <f>data!O67</f>
        <v>106809</v>
      </c>
      <c r="I49" s="316">
        <f>data!P67</f>
        <v>284214</v>
      </c>
    </row>
    <row r="50" spans="1:11" customFormat="1" ht="20.149999999999999" customHeight="1" x14ac:dyDescent="0.35">
      <c r="A50" s="315">
        <v>13</v>
      </c>
      <c r="B50" s="316" t="s">
        <v>995</v>
      </c>
      <c r="C50" s="316">
        <f>data!J68</f>
        <v>9755</v>
      </c>
      <c r="D50" s="316">
        <f>data!K68</f>
        <v>0</v>
      </c>
      <c r="E50" s="316">
        <f>data!L68</f>
        <v>12627</v>
      </c>
      <c r="F50" s="316">
        <f>data!M68</f>
        <v>0</v>
      </c>
      <c r="G50" s="316">
        <f>data!N68</f>
        <v>0</v>
      </c>
      <c r="H50" s="316">
        <f>data!O68</f>
        <v>8328</v>
      </c>
      <c r="I50" s="316">
        <f>data!P68</f>
        <v>188502</v>
      </c>
    </row>
    <row r="51" spans="1:11" customFormat="1" ht="20.149999999999999" customHeight="1" x14ac:dyDescent="0.35">
      <c r="A51" s="315">
        <v>14</v>
      </c>
      <c r="B51" s="316" t="s">
        <v>996</v>
      </c>
      <c r="C51" s="316">
        <f>data!J69</f>
        <v>10533</v>
      </c>
      <c r="D51" s="316">
        <f>data!K69</f>
        <v>0</v>
      </c>
      <c r="E51" s="316">
        <f>data!L69</f>
        <v>13633</v>
      </c>
      <c r="F51" s="316">
        <f>data!M69</f>
        <v>0</v>
      </c>
      <c r="G51" s="316">
        <f>data!N69</f>
        <v>0</v>
      </c>
      <c r="H51" s="316">
        <f>data!O69</f>
        <v>28099</v>
      </c>
      <c r="I51" s="316">
        <f>data!P69</f>
        <v>296660</v>
      </c>
    </row>
    <row r="52" spans="1:11" customFormat="1" ht="20.149999999999999" customHeight="1" x14ac:dyDescent="0.35">
      <c r="A52" s="315">
        <v>15</v>
      </c>
      <c r="B52" s="316" t="s">
        <v>284</v>
      </c>
      <c r="C52" s="316">
        <f>-data!J84</f>
        <v>0</v>
      </c>
      <c r="D52" s="316">
        <f>-data!K84</f>
        <v>0</v>
      </c>
      <c r="E52" s="316">
        <f>-data!L84</f>
        <v>0</v>
      </c>
      <c r="F52" s="316">
        <f>-data!M84</f>
        <v>0</v>
      </c>
      <c r="G52" s="316">
        <f>-data!N84</f>
        <v>0</v>
      </c>
      <c r="H52" s="316">
        <f>-data!O84</f>
        <v>0</v>
      </c>
      <c r="I52" s="316">
        <f>-data!P84</f>
        <v>-4800</v>
      </c>
    </row>
    <row r="53" spans="1:11" customFormat="1" ht="20.149999999999999" customHeight="1" x14ac:dyDescent="0.35">
      <c r="A53" s="315">
        <v>16</v>
      </c>
      <c r="B53" s="324" t="s">
        <v>997</v>
      </c>
      <c r="C53" s="316">
        <f>data!J85</f>
        <v>808447</v>
      </c>
      <c r="D53" s="316">
        <f>data!K85</f>
        <v>0</v>
      </c>
      <c r="E53" s="316">
        <f>data!L85</f>
        <v>1046444</v>
      </c>
      <c r="F53" s="316">
        <f>data!M85</f>
        <v>0</v>
      </c>
      <c r="G53" s="316">
        <f>data!N85</f>
        <v>0</v>
      </c>
      <c r="H53" s="316">
        <f>data!O85</f>
        <v>3999713</v>
      </c>
      <c r="I53" s="316">
        <f>data!P85</f>
        <v>12537218</v>
      </c>
    </row>
    <row r="54" spans="1:11" customFormat="1" ht="20.149999999999999" customHeight="1" x14ac:dyDescent="0.35">
      <c r="A54" s="315">
        <v>17</v>
      </c>
      <c r="B54" s="316" t="s">
        <v>286</v>
      </c>
      <c r="C54" s="326"/>
      <c r="D54" s="326"/>
      <c r="E54" s="326"/>
      <c r="F54" s="326"/>
      <c r="G54" s="326"/>
      <c r="H54" s="326"/>
      <c r="I54" s="326"/>
    </row>
    <row r="55" spans="1:11" customFormat="1" ht="20.149999999999999" customHeight="1" x14ac:dyDescent="0.35">
      <c r="A55" s="315">
        <v>18</v>
      </c>
      <c r="B55" s="316" t="s">
        <v>998</v>
      </c>
      <c r="C55" s="324">
        <f>+data!M675</f>
        <v>321027</v>
      </c>
      <c r="D55" s="324">
        <f>+data!M676</f>
        <v>0</v>
      </c>
      <c r="E55" s="324">
        <f>+data!M691</f>
        <v>0</v>
      </c>
      <c r="F55" s="324">
        <f>+data!M692</f>
        <v>0</v>
      </c>
      <c r="G55" s="324">
        <f>+data!M693</f>
        <v>711020</v>
      </c>
      <c r="H55" s="324">
        <f>+data!M680</f>
        <v>1090495</v>
      </c>
      <c r="I55" s="324">
        <f>+data!M681</f>
        <v>4665585</v>
      </c>
    </row>
    <row r="56" spans="1:11" customFormat="1" ht="20.149999999999999" customHeight="1" x14ac:dyDescent="0.35">
      <c r="A56" s="315">
        <v>19</v>
      </c>
      <c r="B56" s="324" t="s">
        <v>999</v>
      </c>
      <c r="C56" s="316">
        <f>data!J87</f>
        <v>2158881</v>
      </c>
      <c r="D56" s="316">
        <f>data!K87</f>
        <v>0</v>
      </c>
      <c r="E56" s="316">
        <f>data!L87</f>
        <v>2794439</v>
      </c>
      <c r="F56" s="316">
        <f>data!M87</f>
        <v>0</v>
      </c>
      <c r="G56" s="316">
        <f>data!N87</f>
        <v>0</v>
      </c>
      <c r="H56" s="316">
        <f>data!O87</f>
        <v>3714451</v>
      </c>
      <c r="I56" s="316">
        <f>data!P87</f>
        <v>8502792.9000000004</v>
      </c>
    </row>
    <row r="57" spans="1:11" customFormat="1" ht="20.149999999999999" customHeight="1" x14ac:dyDescent="0.35">
      <c r="A57" s="315">
        <v>20</v>
      </c>
      <c r="B57" s="324" t="s">
        <v>1000</v>
      </c>
      <c r="C57" s="316">
        <f>data!J88</f>
        <v>446991</v>
      </c>
      <c r="D57" s="316">
        <f>data!K88</f>
        <v>0</v>
      </c>
      <c r="E57" s="316">
        <f>data!L88</f>
        <v>578582</v>
      </c>
      <c r="F57" s="316">
        <f>data!M88</f>
        <v>0</v>
      </c>
      <c r="G57" s="316">
        <f>data!N88</f>
        <v>0</v>
      </c>
      <c r="H57" s="316">
        <f>data!O88</f>
        <v>877617.5</v>
      </c>
      <c r="I57" s="316">
        <f>data!P88</f>
        <v>57679067.219999999</v>
      </c>
    </row>
    <row r="58" spans="1:11" customFormat="1" ht="20.149999999999999" customHeight="1" x14ac:dyDescent="0.35">
      <c r="A58" s="315">
        <v>21</v>
      </c>
      <c r="B58" s="324" t="s">
        <v>1001</v>
      </c>
      <c r="C58" s="316">
        <f>data!J89</f>
        <v>2605872</v>
      </c>
      <c r="D58" s="316">
        <f>data!K89</f>
        <v>0</v>
      </c>
      <c r="E58" s="316">
        <f>data!L89</f>
        <v>3373021</v>
      </c>
      <c r="F58" s="316">
        <f>data!M89</f>
        <v>0</v>
      </c>
      <c r="G58" s="316">
        <f>data!N89</f>
        <v>0</v>
      </c>
      <c r="H58" s="316">
        <f>data!O89</f>
        <v>4592068.5</v>
      </c>
      <c r="I58" s="316">
        <f>data!P89</f>
        <v>66181860.119999997</v>
      </c>
    </row>
    <row r="59" spans="1:11" customFormat="1" ht="20.149999999999999" customHeight="1" x14ac:dyDescent="0.35">
      <c r="A59" s="315" t="s">
        <v>1002</v>
      </c>
      <c r="B59" s="316"/>
      <c r="C59" s="326"/>
      <c r="D59" s="326"/>
      <c r="E59" s="326"/>
      <c r="F59" s="326"/>
      <c r="G59" s="326"/>
      <c r="H59" s="326"/>
      <c r="I59" s="326"/>
    </row>
    <row r="60" spans="1:11" customFormat="1" ht="20.149999999999999" customHeight="1" x14ac:dyDescent="0.35">
      <c r="A60" s="315">
        <v>22</v>
      </c>
      <c r="B60" s="316" t="s">
        <v>1003</v>
      </c>
      <c r="C60" s="316">
        <f>data!J90</f>
        <v>1325</v>
      </c>
      <c r="D60" s="316">
        <f>data!K90</f>
        <v>0</v>
      </c>
      <c r="E60" s="316">
        <f>data!L90</f>
        <v>1715</v>
      </c>
      <c r="F60" s="316">
        <f>data!M90</f>
        <v>0</v>
      </c>
      <c r="G60" s="316">
        <f>data!N90</f>
        <v>0</v>
      </c>
      <c r="H60" s="316">
        <f>data!O90</f>
        <v>2796</v>
      </c>
      <c r="I60" s="316">
        <f>data!P90</f>
        <v>7440</v>
      </c>
      <c r="K60" s="327"/>
    </row>
    <row r="61" spans="1:11" customFormat="1" ht="20.149999999999999" customHeight="1" x14ac:dyDescent="0.35">
      <c r="A61" s="315">
        <v>23</v>
      </c>
      <c r="B61" s="316" t="s">
        <v>1004</v>
      </c>
      <c r="C61" s="316">
        <f>data!J91</f>
        <v>0</v>
      </c>
      <c r="D61" s="316">
        <f>data!K91</f>
        <v>0</v>
      </c>
      <c r="E61" s="316">
        <f>data!L91</f>
        <v>4119</v>
      </c>
      <c r="F61" s="316">
        <f>data!M91</f>
        <v>0</v>
      </c>
      <c r="G61" s="316">
        <f>data!N91</f>
        <v>0</v>
      </c>
      <c r="H61" s="316">
        <f>data!O91</f>
        <v>0</v>
      </c>
      <c r="I61" s="316">
        <f>data!P91</f>
        <v>0</v>
      </c>
    </row>
    <row r="62" spans="1:11" customFormat="1" ht="20.149999999999999" customHeight="1" x14ac:dyDescent="0.35">
      <c r="A62" s="315">
        <v>24</v>
      </c>
      <c r="B62" s="316" t="s">
        <v>1005</v>
      </c>
      <c r="C62" s="316">
        <f>data!J92</f>
        <v>272</v>
      </c>
      <c r="D62" s="316">
        <f>data!K92</f>
        <v>0</v>
      </c>
      <c r="E62" s="316">
        <f>data!L92</f>
        <v>352</v>
      </c>
      <c r="F62" s="316">
        <f>data!M92</f>
        <v>0</v>
      </c>
      <c r="G62" s="316">
        <f>data!N92</f>
        <v>0</v>
      </c>
      <c r="H62" s="316">
        <f>data!O92</f>
        <v>573.79999999999995</v>
      </c>
      <c r="I62" s="316">
        <f>data!P92</f>
        <v>1526.84</v>
      </c>
    </row>
    <row r="63" spans="1:11" customFormat="1" ht="20.149999999999999" customHeight="1" x14ac:dyDescent="0.35">
      <c r="A63" s="315">
        <v>25</v>
      </c>
      <c r="B63" s="316" t="s">
        <v>1006</v>
      </c>
      <c r="C63" s="316">
        <f>data!J93</f>
        <v>12192</v>
      </c>
      <c r="D63" s="316">
        <f>data!K93</f>
        <v>0</v>
      </c>
      <c r="E63" s="316">
        <f>data!L93</f>
        <v>15781</v>
      </c>
      <c r="F63" s="316">
        <f>data!M93</f>
        <v>0</v>
      </c>
      <c r="G63" s="316">
        <f>data!N93</f>
        <v>0</v>
      </c>
      <c r="H63" s="316">
        <f>data!O93</f>
        <v>21616</v>
      </c>
      <c r="I63" s="316">
        <f>data!P93</f>
        <v>24076</v>
      </c>
    </row>
    <row r="64" spans="1:11" customFormat="1" ht="20.149999999999999" customHeight="1" x14ac:dyDescent="0.35">
      <c r="A64" s="315">
        <v>26</v>
      </c>
      <c r="B64" s="316" t="s">
        <v>294</v>
      </c>
      <c r="C64" s="323">
        <f>data!J94</f>
        <v>3</v>
      </c>
      <c r="D64" s="323">
        <f>data!K94</f>
        <v>0</v>
      </c>
      <c r="E64" s="323">
        <f>data!L94</f>
        <v>4.33</v>
      </c>
      <c r="F64" s="323">
        <f>data!M94</f>
        <v>0</v>
      </c>
      <c r="G64" s="323">
        <f>data!N94</f>
        <v>0</v>
      </c>
      <c r="H64" s="323">
        <f>data!O94</f>
        <v>13.02</v>
      </c>
      <c r="I64" s="323">
        <f>data!P94</f>
        <v>25.1</v>
      </c>
    </row>
    <row r="65" spans="1:9" customFormat="1" ht="20.149999999999999" customHeight="1" x14ac:dyDescent="0.35">
      <c r="A65" s="309" t="s">
        <v>988</v>
      </c>
      <c r="B65" s="310"/>
      <c r="C65" s="310"/>
      <c r="D65" s="310"/>
      <c r="E65" s="310"/>
      <c r="F65" s="310"/>
      <c r="G65" s="310"/>
      <c r="H65" s="310"/>
      <c r="I65" s="309"/>
    </row>
    <row r="66" spans="1:9" customFormat="1" ht="20.149999999999999" customHeight="1" x14ac:dyDescent="0.35">
      <c r="D66" s="311"/>
      <c r="I66" s="312" t="s">
        <v>1010</v>
      </c>
    </row>
    <row r="67" spans="1:9" customFormat="1" ht="20.149999999999999" customHeight="1" x14ac:dyDescent="0.35">
      <c r="A67" s="311"/>
    </row>
    <row r="68" spans="1:9" customFormat="1" ht="20.149999999999999" customHeight="1" x14ac:dyDescent="0.35">
      <c r="A68" s="313" t="str">
        <f>"Hospital: "&amp;data!C98</f>
        <v>Hospital: PHM Medical Center</v>
      </c>
      <c r="G68" s="314"/>
      <c r="H68" s="313" t="str">
        <f>"FYE: "&amp;data!C96</f>
        <v>FYE: 12/31/2023</v>
      </c>
    </row>
    <row r="69" spans="1:9" customFormat="1" ht="20.149999999999999" customHeight="1" x14ac:dyDescent="0.35">
      <c r="A69" s="315">
        <v>1</v>
      </c>
      <c r="B69" s="316" t="s">
        <v>236</v>
      </c>
      <c r="C69" s="318" t="s">
        <v>50</v>
      </c>
      <c r="D69" s="318" t="s">
        <v>51</v>
      </c>
      <c r="E69" s="318" t="s">
        <v>52</v>
      </c>
      <c r="F69" s="318" t="s">
        <v>53</v>
      </c>
      <c r="G69" s="318" t="s">
        <v>54</v>
      </c>
      <c r="H69" s="318" t="s">
        <v>55</v>
      </c>
      <c r="I69" s="318" t="s">
        <v>56</v>
      </c>
    </row>
    <row r="70" spans="1:9" customFormat="1" ht="20.149999999999999" customHeight="1" x14ac:dyDescent="0.35">
      <c r="A70" s="319">
        <v>2</v>
      </c>
      <c r="B70" s="320" t="s">
        <v>990</v>
      </c>
      <c r="C70" s="322" t="s">
        <v>132</v>
      </c>
      <c r="D70" s="322"/>
      <c r="E70" s="322" t="s">
        <v>134</v>
      </c>
      <c r="F70" s="322" t="s">
        <v>135</v>
      </c>
      <c r="G70" s="322"/>
      <c r="H70" s="322" t="s">
        <v>137</v>
      </c>
      <c r="I70" s="322" t="s">
        <v>138</v>
      </c>
    </row>
    <row r="71" spans="1:9" customFormat="1" ht="20.149999999999999" customHeight="1" x14ac:dyDescent="0.35">
      <c r="A71" s="319"/>
      <c r="B71" s="320"/>
      <c r="C71" s="322" t="s">
        <v>198</v>
      </c>
      <c r="D71" s="322" t="s">
        <v>1011</v>
      </c>
      <c r="E71" s="322" t="s">
        <v>196</v>
      </c>
      <c r="F71" s="322" t="s">
        <v>199</v>
      </c>
      <c r="G71" s="322" t="s">
        <v>136</v>
      </c>
      <c r="H71" s="322" t="s">
        <v>200</v>
      </c>
      <c r="I71" s="322" t="s">
        <v>201</v>
      </c>
    </row>
    <row r="72" spans="1:9" customFormat="1" ht="20.149999999999999" customHeight="1" x14ac:dyDescent="0.35">
      <c r="A72" s="315">
        <v>3</v>
      </c>
      <c r="B72" s="316" t="s">
        <v>994</v>
      </c>
      <c r="C72" s="318" t="s">
        <v>1012</v>
      </c>
      <c r="D72" s="317" t="s">
        <v>1013</v>
      </c>
      <c r="E72" s="328"/>
      <c r="F72" s="328"/>
      <c r="G72" s="317" t="s">
        <v>1014</v>
      </c>
      <c r="H72" s="317" t="s">
        <v>1014</v>
      </c>
      <c r="I72" s="318" t="s">
        <v>250</v>
      </c>
    </row>
    <row r="73" spans="1:9" customFormat="1" ht="20.149999999999999" customHeight="1" x14ac:dyDescent="0.35">
      <c r="A73" s="315">
        <v>4</v>
      </c>
      <c r="B73" s="316" t="s">
        <v>261</v>
      </c>
      <c r="C73" s="316">
        <f>data!Q59</f>
        <v>0</v>
      </c>
      <c r="D73" s="324">
        <f>data!R59</f>
        <v>0</v>
      </c>
      <c r="E73" s="328"/>
      <c r="F73" s="328"/>
      <c r="G73" s="316">
        <f>data!U59</f>
        <v>202930</v>
      </c>
      <c r="H73" s="316">
        <f>data!V59</f>
        <v>0</v>
      </c>
      <c r="I73" s="316">
        <f>data!W59</f>
        <v>1336</v>
      </c>
    </row>
    <row r="74" spans="1:9" customFormat="1" ht="20.149999999999999" customHeight="1" x14ac:dyDescent="0.35">
      <c r="A74" s="315">
        <v>5</v>
      </c>
      <c r="B74" s="316" t="s">
        <v>262</v>
      </c>
      <c r="C74" s="323">
        <f>data!Q60</f>
        <v>0</v>
      </c>
      <c r="D74" s="323">
        <f>data!R60</f>
        <v>0</v>
      </c>
      <c r="E74" s="323">
        <f>data!S60</f>
        <v>5.93</v>
      </c>
      <c r="F74" s="323">
        <f>data!T60</f>
        <v>0</v>
      </c>
      <c r="G74" s="323">
        <f>data!U60</f>
        <v>26.78</v>
      </c>
      <c r="H74" s="323">
        <f>data!V60</f>
        <v>0</v>
      </c>
      <c r="I74" s="323">
        <f>data!W60</f>
        <v>1.7</v>
      </c>
    </row>
    <row r="75" spans="1:9" customFormat="1" ht="20.149999999999999" customHeight="1" x14ac:dyDescent="0.35">
      <c r="A75" s="315">
        <v>6</v>
      </c>
      <c r="B75" s="316" t="s">
        <v>263</v>
      </c>
      <c r="C75" s="316">
        <f>data!Q61</f>
        <v>0</v>
      </c>
      <c r="D75" s="316">
        <f>data!R61</f>
        <v>0</v>
      </c>
      <c r="E75" s="316">
        <f>data!S61</f>
        <v>344200</v>
      </c>
      <c r="F75" s="316">
        <f>data!T61</f>
        <v>0</v>
      </c>
      <c r="G75" s="316">
        <f>data!U61</f>
        <v>2019177</v>
      </c>
      <c r="H75" s="316">
        <f>data!V61</f>
        <v>0</v>
      </c>
      <c r="I75" s="316">
        <f>data!W61</f>
        <v>158171</v>
      </c>
    </row>
    <row r="76" spans="1:9" customFormat="1" ht="20.149999999999999" customHeight="1" x14ac:dyDescent="0.35">
      <c r="A76" s="315">
        <v>7</v>
      </c>
      <c r="B76" s="316" t="s">
        <v>11</v>
      </c>
      <c r="C76" s="316">
        <f>data!Q62</f>
        <v>0</v>
      </c>
      <c r="D76" s="316">
        <f>data!R62</f>
        <v>0</v>
      </c>
      <c r="E76" s="316">
        <f>data!S62</f>
        <v>87531</v>
      </c>
      <c r="F76" s="316">
        <f>data!T62</f>
        <v>0</v>
      </c>
      <c r="G76" s="316">
        <f>data!U62</f>
        <v>513482</v>
      </c>
      <c r="H76" s="316">
        <f>data!V62</f>
        <v>0</v>
      </c>
      <c r="I76" s="316">
        <f>data!W62</f>
        <v>40223</v>
      </c>
    </row>
    <row r="77" spans="1:9" customFormat="1" ht="20.149999999999999" customHeight="1" x14ac:dyDescent="0.35">
      <c r="A77" s="315">
        <v>8</v>
      </c>
      <c r="B77" s="316" t="s">
        <v>264</v>
      </c>
      <c r="C77" s="316">
        <f>data!Q63</f>
        <v>0</v>
      </c>
      <c r="D77" s="316">
        <f>data!R63</f>
        <v>1450384</v>
      </c>
      <c r="E77" s="316">
        <f>data!S63</f>
        <v>0</v>
      </c>
      <c r="F77" s="316">
        <f>data!T63</f>
        <v>0</v>
      </c>
      <c r="G77" s="316">
        <f>data!U63</f>
        <v>9750</v>
      </c>
      <c r="H77" s="316">
        <f>data!V63</f>
        <v>0</v>
      </c>
      <c r="I77" s="316">
        <f>data!W63</f>
        <v>26261</v>
      </c>
    </row>
    <row r="78" spans="1:9" customFormat="1" ht="20.149999999999999" customHeight="1" x14ac:dyDescent="0.35">
      <c r="A78" s="315">
        <v>9</v>
      </c>
      <c r="B78" s="316" t="s">
        <v>265</v>
      </c>
      <c r="C78" s="316">
        <f>data!Q64</f>
        <v>0</v>
      </c>
      <c r="D78" s="316">
        <f>data!R64</f>
        <v>70740</v>
      </c>
      <c r="E78" s="316">
        <f>data!S64</f>
        <v>-141983</v>
      </c>
      <c r="F78" s="316">
        <f>data!T64</f>
        <v>0</v>
      </c>
      <c r="G78" s="316">
        <f>data!U64</f>
        <v>1574313</v>
      </c>
      <c r="H78" s="316">
        <f>data!V64</f>
        <v>0</v>
      </c>
      <c r="I78" s="316">
        <f>data!W64</f>
        <v>36205</v>
      </c>
    </row>
    <row r="79" spans="1:9" customFormat="1" ht="20.149999999999999" customHeight="1" x14ac:dyDescent="0.35">
      <c r="A79" s="315">
        <v>10</v>
      </c>
      <c r="B79" s="316" t="s">
        <v>524</v>
      </c>
      <c r="C79" s="316">
        <f>data!Q65</f>
        <v>0</v>
      </c>
      <c r="D79" s="316">
        <f>data!R65</f>
        <v>0</v>
      </c>
      <c r="E79" s="316">
        <f>data!S65</f>
        <v>6671</v>
      </c>
      <c r="F79" s="316">
        <f>data!T65</f>
        <v>0</v>
      </c>
      <c r="G79" s="316">
        <f>data!U65</f>
        <v>0</v>
      </c>
      <c r="H79" s="316">
        <f>data!V65</f>
        <v>0</v>
      </c>
      <c r="I79" s="316">
        <f>data!W65</f>
        <v>0</v>
      </c>
    </row>
    <row r="80" spans="1:9" customFormat="1" ht="20.149999999999999" customHeight="1" x14ac:dyDescent="0.35">
      <c r="A80" s="315">
        <v>11</v>
      </c>
      <c r="B80" s="316" t="s">
        <v>525</v>
      </c>
      <c r="C80" s="316">
        <f>data!Q66</f>
        <v>0</v>
      </c>
      <c r="D80" s="316">
        <f>data!R66</f>
        <v>0</v>
      </c>
      <c r="E80" s="316">
        <f>data!S66</f>
        <v>14241</v>
      </c>
      <c r="F80" s="316">
        <f>data!T66</f>
        <v>0</v>
      </c>
      <c r="G80" s="316">
        <f>data!U66</f>
        <v>740444</v>
      </c>
      <c r="H80" s="316">
        <f>data!V66</f>
        <v>0</v>
      </c>
      <c r="I80" s="316">
        <f>data!W66</f>
        <v>44054</v>
      </c>
    </row>
    <row r="81" spans="1:9" customFormat="1" ht="20.149999999999999" customHeight="1" x14ac:dyDescent="0.35">
      <c r="A81" s="315">
        <v>12</v>
      </c>
      <c r="B81" s="316" t="s">
        <v>16</v>
      </c>
      <c r="C81" s="316">
        <f>data!Q67</f>
        <v>0</v>
      </c>
      <c r="D81" s="316">
        <f>data!R67</f>
        <v>6150</v>
      </c>
      <c r="E81" s="316">
        <f>data!S67</f>
        <v>55009</v>
      </c>
      <c r="F81" s="316">
        <f>data!T67</f>
        <v>0</v>
      </c>
      <c r="G81" s="316">
        <f>data!U67</f>
        <v>61771</v>
      </c>
      <c r="H81" s="316">
        <f>data!V67</f>
        <v>0</v>
      </c>
      <c r="I81" s="316">
        <f>data!W67</f>
        <v>18184</v>
      </c>
    </row>
    <row r="82" spans="1:9" customFormat="1" ht="20.149999999999999" customHeight="1" x14ac:dyDescent="0.35">
      <c r="A82" s="315">
        <v>13</v>
      </c>
      <c r="B82" s="316" t="s">
        <v>995</v>
      </c>
      <c r="C82" s="316">
        <f>data!Q68</f>
        <v>0</v>
      </c>
      <c r="D82" s="316">
        <f>data!R68</f>
        <v>0</v>
      </c>
      <c r="E82" s="316">
        <f>data!S68</f>
        <v>14879</v>
      </c>
      <c r="F82" s="316">
        <f>data!T68</f>
        <v>0</v>
      </c>
      <c r="G82" s="316">
        <f>data!U68</f>
        <v>0</v>
      </c>
      <c r="H82" s="316">
        <f>data!V68</f>
        <v>0</v>
      </c>
      <c r="I82" s="316">
        <f>data!W68</f>
        <v>755</v>
      </c>
    </row>
    <row r="83" spans="1:9" customFormat="1" ht="20.149999999999999" customHeight="1" x14ac:dyDescent="0.35">
      <c r="A83" s="315">
        <v>14</v>
      </c>
      <c r="B83" s="316" t="s">
        <v>996</v>
      </c>
      <c r="C83" s="316">
        <f>data!Q69</f>
        <v>0</v>
      </c>
      <c r="D83" s="316">
        <f>data!R69</f>
        <v>1753</v>
      </c>
      <c r="E83" s="316">
        <f>data!S69</f>
        <v>170057</v>
      </c>
      <c r="F83" s="316">
        <f>data!T69</f>
        <v>0</v>
      </c>
      <c r="G83" s="316">
        <f>data!U69</f>
        <v>50314</v>
      </c>
      <c r="H83" s="316">
        <f>data!V69</f>
        <v>0</v>
      </c>
      <c r="I83" s="316">
        <f>data!W69</f>
        <v>3065</v>
      </c>
    </row>
    <row r="84" spans="1:9" customFormat="1" ht="20.149999999999999" customHeight="1" x14ac:dyDescent="0.35">
      <c r="A84" s="315">
        <v>15</v>
      </c>
      <c r="B84" s="316" t="s">
        <v>284</v>
      </c>
      <c r="C84" s="316">
        <f>-data!Q84</f>
        <v>0</v>
      </c>
      <c r="D84" s="316">
        <f>-data!R84</f>
        <v>0</v>
      </c>
      <c r="E84" s="316">
        <f>-data!S84</f>
        <v>0</v>
      </c>
      <c r="F84" s="316">
        <f>-data!T84</f>
        <v>0</v>
      </c>
      <c r="G84" s="316">
        <f>-data!U84</f>
        <v>0</v>
      </c>
      <c r="H84" s="316">
        <f>-data!V84</f>
        <v>0</v>
      </c>
      <c r="I84" s="316">
        <f>-data!W84</f>
        <v>0</v>
      </c>
    </row>
    <row r="85" spans="1:9" customFormat="1" ht="20.149999999999999" customHeight="1" x14ac:dyDescent="0.35">
      <c r="A85" s="315">
        <v>16</v>
      </c>
      <c r="B85" s="324" t="s">
        <v>997</v>
      </c>
      <c r="C85" s="316">
        <f>data!Q85</f>
        <v>0</v>
      </c>
      <c r="D85" s="316">
        <f>data!R85</f>
        <v>1529027</v>
      </c>
      <c r="E85" s="316">
        <f>data!S85</f>
        <v>550605</v>
      </c>
      <c r="F85" s="316">
        <f>data!T85</f>
        <v>0</v>
      </c>
      <c r="G85" s="316">
        <f>data!U85</f>
        <v>4969251</v>
      </c>
      <c r="H85" s="316">
        <f>data!V85</f>
        <v>0</v>
      </c>
      <c r="I85" s="316">
        <f>data!W85</f>
        <v>326918</v>
      </c>
    </row>
    <row r="86" spans="1:9" customFormat="1" ht="20.149999999999999" customHeight="1" x14ac:dyDescent="0.35">
      <c r="A86" s="315">
        <v>17</v>
      </c>
      <c r="B86" s="316" t="s">
        <v>286</v>
      </c>
      <c r="C86" s="326"/>
      <c r="D86" s="326"/>
      <c r="E86" s="326"/>
      <c r="F86" s="326"/>
      <c r="G86" s="326"/>
      <c r="H86" s="326"/>
      <c r="I86" s="326"/>
    </row>
    <row r="87" spans="1:9" customFormat="1" ht="20.149999999999999" customHeight="1" x14ac:dyDescent="0.35">
      <c r="A87" s="315">
        <v>18</v>
      </c>
      <c r="B87" s="316" t="s">
        <v>998</v>
      </c>
      <c r="C87" s="324">
        <f>+data!M682</f>
        <v>0</v>
      </c>
      <c r="D87" s="324">
        <f>+data!M683</f>
        <v>847316</v>
      </c>
      <c r="E87" s="324">
        <f>+data!M684</f>
        <v>580925</v>
      </c>
      <c r="F87" s="324">
        <f>+data!M685</f>
        <v>0</v>
      </c>
      <c r="G87" s="324">
        <f>+data!M686</f>
        <v>1662741</v>
      </c>
      <c r="H87" s="324">
        <f>+data!M687</f>
        <v>0</v>
      </c>
      <c r="I87" s="324">
        <f>+data!M688</f>
        <v>226010</v>
      </c>
    </row>
    <row r="88" spans="1:9" customFormat="1" ht="20.149999999999999" customHeight="1" x14ac:dyDescent="0.35">
      <c r="A88" s="315">
        <v>19</v>
      </c>
      <c r="B88" s="324" t="s">
        <v>999</v>
      </c>
      <c r="C88" s="316">
        <f>data!Q87</f>
        <v>0</v>
      </c>
      <c r="D88" s="316">
        <f>data!R87</f>
        <v>4849723</v>
      </c>
      <c r="E88" s="316">
        <f>data!S87</f>
        <v>1899784.69</v>
      </c>
      <c r="F88" s="316">
        <f>data!T87</f>
        <v>0</v>
      </c>
      <c r="G88" s="316">
        <f>data!U87</f>
        <v>4494844</v>
      </c>
      <c r="H88" s="316">
        <f>data!V87</f>
        <v>0</v>
      </c>
      <c r="I88" s="316">
        <f>data!W87</f>
        <v>262508</v>
      </c>
    </row>
    <row r="89" spans="1:9" customFormat="1" ht="20.149999999999999" customHeight="1" x14ac:dyDescent="0.35">
      <c r="A89" s="315">
        <v>20</v>
      </c>
      <c r="B89" s="324" t="s">
        <v>1000</v>
      </c>
      <c r="C89" s="316">
        <f>data!Q88</f>
        <v>0</v>
      </c>
      <c r="D89" s="316">
        <f>data!R88</f>
        <v>14708005</v>
      </c>
      <c r="E89" s="316">
        <f>data!S88</f>
        <v>11220777.689999999</v>
      </c>
      <c r="F89" s="316">
        <f>data!T88</f>
        <v>0</v>
      </c>
      <c r="G89" s="316">
        <f>data!U88</f>
        <v>24936004.760000002</v>
      </c>
      <c r="H89" s="316">
        <f>data!V88</f>
        <v>0</v>
      </c>
      <c r="I89" s="316">
        <f>data!W88</f>
        <v>4608909</v>
      </c>
    </row>
    <row r="90" spans="1:9" customFormat="1" ht="20.149999999999999" customHeight="1" x14ac:dyDescent="0.35">
      <c r="A90" s="315">
        <v>21</v>
      </c>
      <c r="B90" s="324" t="s">
        <v>1001</v>
      </c>
      <c r="C90" s="316">
        <f>data!Q89</f>
        <v>0</v>
      </c>
      <c r="D90" s="316">
        <f>data!R89</f>
        <v>19557728</v>
      </c>
      <c r="E90" s="316">
        <f>data!S89</f>
        <v>13120562.379999999</v>
      </c>
      <c r="F90" s="316">
        <f>data!T89</f>
        <v>0</v>
      </c>
      <c r="G90" s="316">
        <f>data!U89</f>
        <v>29430848.760000002</v>
      </c>
      <c r="H90" s="316">
        <f>data!V89</f>
        <v>0</v>
      </c>
      <c r="I90" s="316">
        <f>data!W89</f>
        <v>4871417</v>
      </c>
    </row>
    <row r="91" spans="1:9" customFormat="1" ht="20.149999999999999" customHeight="1" x14ac:dyDescent="0.35">
      <c r="A91" s="315" t="s">
        <v>1002</v>
      </c>
      <c r="B91" s="316"/>
      <c r="C91" s="326"/>
      <c r="D91" s="326"/>
      <c r="E91" s="326"/>
      <c r="F91" s="326"/>
      <c r="G91" s="326"/>
      <c r="H91" s="326"/>
      <c r="I91" s="326"/>
    </row>
    <row r="92" spans="1:9" customFormat="1" ht="20.149999999999999" customHeight="1" x14ac:dyDescent="0.35">
      <c r="A92" s="315">
        <v>22</v>
      </c>
      <c r="B92" s="316" t="s">
        <v>1003</v>
      </c>
      <c r="C92" s="316">
        <f>data!Q90</f>
        <v>0</v>
      </c>
      <c r="D92" s="316">
        <f>data!R90</f>
        <v>161</v>
      </c>
      <c r="E92" s="316">
        <f>data!S90</f>
        <v>1440</v>
      </c>
      <c r="F92" s="316">
        <f>data!T90</f>
        <v>0</v>
      </c>
      <c r="G92" s="316">
        <f>data!U90</f>
        <v>1617</v>
      </c>
      <c r="H92" s="316">
        <f>data!V90</f>
        <v>0</v>
      </c>
      <c r="I92" s="316">
        <f>data!W90</f>
        <v>476</v>
      </c>
    </row>
    <row r="93" spans="1:9" customFormat="1" ht="20.149999999999999" customHeight="1" x14ac:dyDescent="0.35">
      <c r="A93" s="315">
        <v>23</v>
      </c>
      <c r="B93" s="316" t="s">
        <v>1004</v>
      </c>
      <c r="C93" s="316">
        <f>data!Q91</f>
        <v>0</v>
      </c>
      <c r="D93" s="316">
        <f>data!R91</f>
        <v>0</v>
      </c>
      <c r="E93" s="316">
        <f>data!S91</f>
        <v>0</v>
      </c>
      <c r="F93" s="316">
        <f>data!T91</f>
        <v>0</v>
      </c>
      <c r="G93" s="316">
        <f>data!U91</f>
        <v>0</v>
      </c>
      <c r="H93" s="316">
        <f>data!V91</f>
        <v>0</v>
      </c>
      <c r="I93" s="316">
        <f>data!W91</f>
        <v>0</v>
      </c>
    </row>
    <row r="94" spans="1:9" customFormat="1" ht="20.149999999999999" customHeight="1" x14ac:dyDescent="0.35">
      <c r="A94" s="315">
        <v>24</v>
      </c>
      <c r="B94" s="316" t="s">
        <v>1005</v>
      </c>
      <c r="C94" s="316">
        <f>data!Q92</f>
        <v>0</v>
      </c>
      <c r="D94" s="316">
        <f>data!R92</f>
        <v>33.04</v>
      </c>
      <c r="E94" s="316">
        <f>data!S92</f>
        <v>295.52</v>
      </c>
      <c r="F94" s="316">
        <f>data!T92</f>
        <v>0</v>
      </c>
      <c r="G94" s="316">
        <f>data!U92</f>
        <v>331.84</v>
      </c>
      <c r="H94" s="316">
        <f>data!V92</f>
        <v>0</v>
      </c>
      <c r="I94" s="316">
        <f>data!W92</f>
        <v>98</v>
      </c>
    </row>
    <row r="95" spans="1:9" customFormat="1" ht="20.149999999999999" customHeight="1" x14ac:dyDescent="0.35">
      <c r="A95" s="315">
        <v>25</v>
      </c>
      <c r="B95" s="316" t="s">
        <v>1006</v>
      </c>
      <c r="C95" s="316">
        <f>data!Q93</f>
        <v>0</v>
      </c>
      <c r="D95" s="316">
        <f>data!R93</f>
        <v>0</v>
      </c>
      <c r="E95" s="316">
        <f>data!S93</f>
        <v>0</v>
      </c>
      <c r="F95" s="316">
        <f>data!T93</f>
        <v>0</v>
      </c>
      <c r="G95" s="316">
        <f>data!U93</f>
        <v>616</v>
      </c>
      <c r="H95" s="316">
        <f>data!V93</f>
        <v>0</v>
      </c>
      <c r="I95" s="316">
        <f>data!W93</f>
        <v>1323</v>
      </c>
    </row>
    <row r="96" spans="1:9" customFormat="1" ht="20.149999999999999" customHeight="1" x14ac:dyDescent="0.35">
      <c r="A96" s="315">
        <v>26</v>
      </c>
      <c r="B96" s="316" t="s">
        <v>294</v>
      </c>
      <c r="C96" s="323">
        <f>data!Q94</f>
        <v>0</v>
      </c>
      <c r="D96" s="323">
        <f>data!R94</f>
        <v>0</v>
      </c>
      <c r="E96" s="323">
        <f>data!S94</f>
        <v>0</v>
      </c>
      <c r="F96" s="323">
        <f>data!T94</f>
        <v>0</v>
      </c>
      <c r="G96" s="323">
        <f>data!U94</f>
        <v>0</v>
      </c>
      <c r="H96" s="323">
        <f>data!V94</f>
        <v>0</v>
      </c>
      <c r="I96" s="323">
        <f>data!W94</f>
        <v>0</v>
      </c>
    </row>
    <row r="97" spans="1:9" customFormat="1" ht="20.149999999999999" customHeight="1" x14ac:dyDescent="0.35">
      <c r="A97" s="309" t="s">
        <v>988</v>
      </c>
      <c r="B97" s="310"/>
      <c r="C97" s="310"/>
      <c r="D97" s="310"/>
      <c r="E97" s="310"/>
      <c r="F97" s="310"/>
      <c r="G97" s="310"/>
      <c r="H97" s="310"/>
      <c r="I97" s="309"/>
    </row>
    <row r="98" spans="1:9" customFormat="1" ht="20.149999999999999" customHeight="1" x14ac:dyDescent="0.35">
      <c r="D98" s="311"/>
      <c r="I98" s="312" t="s">
        <v>1015</v>
      </c>
    </row>
    <row r="99" spans="1:9" customFormat="1" ht="20.149999999999999" customHeight="1" x14ac:dyDescent="0.35">
      <c r="A99" s="311"/>
    </row>
    <row r="100" spans="1:9" customFormat="1" ht="20.149999999999999" customHeight="1" x14ac:dyDescent="0.35">
      <c r="A100" s="313" t="str">
        <f>"Hospital: "&amp;data!C98</f>
        <v>Hospital: PHM Medical Center</v>
      </c>
      <c r="G100" s="314"/>
      <c r="H100" s="313" t="str">
        <f>"FYE: "&amp;data!C96</f>
        <v>FYE: 12/31/2023</v>
      </c>
    </row>
    <row r="101" spans="1:9" customFormat="1" ht="20.149999999999999" customHeight="1" x14ac:dyDescent="0.35">
      <c r="A101" s="315">
        <v>1</v>
      </c>
      <c r="B101" s="316" t="s">
        <v>236</v>
      </c>
      <c r="C101" s="318" t="s">
        <v>57</v>
      </c>
      <c r="D101" s="318" t="s">
        <v>58</v>
      </c>
      <c r="E101" s="318" t="s">
        <v>59</v>
      </c>
      <c r="F101" s="318" t="s">
        <v>60</v>
      </c>
      <c r="G101" s="318" t="s">
        <v>61</v>
      </c>
      <c r="H101" s="318" t="s">
        <v>62</v>
      </c>
      <c r="I101" s="318" t="s">
        <v>63</v>
      </c>
    </row>
    <row r="102" spans="1:9" customFormat="1" ht="20.149999999999999" customHeight="1" x14ac:dyDescent="0.35">
      <c r="A102" s="319">
        <v>2</v>
      </c>
      <c r="B102" s="320" t="s">
        <v>990</v>
      </c>
      <c r="C102" s="322" t="s">
        <v>1016</v>
      </c>
      <c r="D102" s="322" t="s">
        <v>1017</v>
      </c>
      <c r="E102" s="322" t="s">
        <v>1017</v>
      </c>
      <c r="F102" s="322" t="s">
        <v>141</v>
      </c>
      <c r="G102" s="322"/>
      <c r="H102" s="322" t="s">
        <v>143</v>
      </c>
      <c r="I102" s="322"/>
    </row>
    <row r="103" spans="1:9" customFormat="1" ht="20.149999999999999" customHeight="1" x14ac:dyDescent="0.35">
      <c r="A103" s="319"/>
      <c r="B103" s="320"/>
      <c r="C103" s="322" t="s">
        <v>202</v>
      </c>
      <c r="D103" s="322" t="s">
        <v>203</v>
      </c>
      <c r="E103" s="322" t="s">
        <v>204</v>
      </c>
      <c r="F103" s="322" t="s">
        <v>205</v>
      </c>
      <c r="G103" s="322" t="s">
        <v>142</v>
      </c>
      <c r="H103" s="322" t="s">
        <v>199</v>
      </c>
      <c r="I103" s="322" t="s">
        <v>144</v>
      </c>
    </row>
    <row r="104" spans="1:9" customFormat="1" ht="20.149999999999999" customHeight="1" x14ac:dyDescent="0.35">
      <c r="A104" s="315">
        <v>3</v>
      </c>
      <c r="B104" s="316" t="s">
        <v>994</v>
      </c>
      <c r="C104" s="317" t="s">
        <v>251</v>
      </c>
      <c r="D104" s="318" t="s">
        <v>1018</v>
      </c>
      <c r="E104" s="318" t="s">
        <v>1018</v>
      </c>
      <c r="F104" s="318" t="s">
        <v>1018</v>
      </c>
      <c r="G104" s="328"/>
      <c r="H104" s="318" t="s">
        <v>253</v>
      </c>
      <c r="I104" s="318" t="s">
        <v>254</v>
      </c>
    </row>
    <row r="105" spans="1:9" customFormat="1" ht="20.149999999999999" customHeight="1" x14ac:dyDescent="0.35">
      <c r="A105" s="315">
        <v>4</v>
      </c>
      <c r="B105" s="316" t="s">
        <v>261</v>
      </c>
      <c r="C105" s="316">
        <f>data!X59</f>
        <v>5879</v>
      </c>
      <c r="D105" s="316">
        <f>data!Y59</f>
        <v>31789</v>
      </c>
      <c r="E105" s="316">
        <f>data!Z59</f>
        <v>0</v>
      </c>
      <c r="F105" s="316">
        <f>data!AA59</f>
        <v>0</v>
      </c>
      <c r="G105" s="328"/>
      <c r="H105" s="316">
        <f>data!AC59</f>
        <v>0</v>
      </c>
      <c r="I105" s="316">
        <f>data!AD59</f>
        <v>0</v>
      </c>
    </row>
    <row r="106" spans="1:9" customFormat="1" ht="20.149999999999999" customHeight="1" x14ac:dyDescent="0.35">
      <c r="A106" s="315">
        <v>5</v>
      </c>
      <c r="B106" s="316" t="s">
        <v>262</v>
      </c>
      <c r="C106" s="323">
        <f>data!X60</f>
        <v>11.05</v>
      </c>
      <c r="D106" s="323">
        <f>data!Y60</f>
        <v>7.16</v>
      </c>
      <c r="E106" s="323">
        <f>data!Z60</f>
        <v>0</v>
      </c>
      <c r="F106" s="323">
        <f>data!AA60</f>
        <v>0</v>
      </c>
      <c r="G106" s="323">
        <f>data!AB60</f>
        <v>4.67</v>
      </c>
      <c r="H106" s="323">
        <f>data!AC60</f>
        <v>9.61</v>
      </c>
      <c r="I106" s="323">
        <f>data!AD60</f>
        <v>0</v>
      </c>
    </row>
    <row r="107" spans="1:9" customFormat="1" ht="20.149999999999999" customHeight="1" x14ac:dyDescent="0.35">
      <c r="A107" s="315">
        <v>6</v>
      </c>
      <c r="B107" s="316" t="s">
        <v>263</v>
      </c>
      <c r="C107" s="316">
        <f>data!X61</f>
        <v>1028887</v>
      </c>
      <c r="D107" s="316">
        <f>data!Y61</f>
        <v>666580</v>
      </c>
      <c r="E107" s="316">
        <f>data!Z61</f>
        <v>0</v>
      </c>
      <c r="F107" s="316">
        <f>data!AA61</f>
        <v>0</v>
      </c>
      <c r="G107" s="316">
        <f>data!AB61</f>
        <v>493402</v>
      </c>
      <c r="H107" s="316">
        <f>data!AC61</f>
        <v>723659</v>
      </c>
      <c r="I107" s="316">
        <f>data!AD61</f>
        <v>0</v>
      </c>
    </row>
    <row r="108" spans="1:9" customFormat="1" ht="20.149999999999999" customHeight="1" x14ac:dyDescent="0.35">
      <c r="A108" s="315">
        <v>7</v>
      </c>
      <c r="B108" s="316" t="s">
        <v>11</v>
      </c>
      <c r="C108" s="316">
        <f>data!X62</f>
        <v>261649</v>
      </c>
      <c r="D108" s="316">
        <f>data!Y62</f>
        <v>169513</v>
      </c>
      <c r="E108" s="316">
        <f>data!Z62</f>
        <v>0</v>
      </c>
      <c r="F108" s="316">
        <f>data!AA62</f>
        <v>0</v>
      </c>
      <c r="G108" s="316">
        <f>data!AB62</f>
        <v>125473</v>
      </c>
      <c r="H108" s="316">
        <f>data!AC62</f>
        <v>184028</v>
      </c>
      <c r="I108" s="316">
        <f>data!AD62</f>
        <v>0</v>
      </c>
    </row>
    <row r="109" spans="1:9" customFormat="1" ht="20.149999999999999" customHeight="1" x14ac:dyDescent="0.35">
      <c r="A109" s="315">
        <v>8</v>
      </c>
      <c r="B109" s="316" t="s">
        <v>264</v>
      </c>
      <c r="C109" s="316">
        <f>data!X63</f>
        <v>170826</v>
      </c>
      <c r="D109" s="316">
        <f>data!Y63</f>
        <v>1412808</v>
      </c>
      <c r="E109" s="316">
        <f>data!Z63</f>
        <v>0</v>
      </c>
      <c r="F109" s="316">
        <f>data!AA63</f>
        <v>0</v>
      </c>
      <c r="G109" s="316">
        <f>data!AB63</f>
        <v>0</v>
      </c>
      <c r="H109" s="316">
        <f>data!AC63</f>
        <v>178503</v>
      </c>
      <c r="I109" s="316">
        <f>data!AD63</f>
        <v>0</v>
      </c>
    </row>
    <row r="110" spans="1:9" customFormat="1" ht="20.149999999999999" customHeight="1" x14ac:dyDescent="0.35">
      <c r="A110" s="315">
        <v>9</v>
      </c>
      <c r="B110" s="316" t="s">
        <v>265</v>
      </c>
      <c r="C110" s="316">
        <f>data!X64</f>
        <v>235511</v>
      </c>
      <c r="D110" s="316">
        <f>data!Y64</f>
        <v>152579</v>
      </c>
      <c r="E110" s="316">
        <f>data!Z64</f>
        <v>0</v>
      </c>
      <c r="F110" s="316">
        <f>data!AA64</f>
        <v>0</v>
      </c>
      <c r="G110" s="316">
        <f>data!AB64</f>
        <v>2339446</v>
      </c>
      <c r="H110" s="316">
        <f>data!AC64</f>
        <v>95774</v>
      </c>
      <c r="I110" s="316">
        <f>data!AD64</f>
        <v>0</v>
      </c>
    </row>
    <row r="111" spans="1:9" customFormat="1" ht="20.149999999999999" customHeight="1" x14ac:dyDescent="0.35">
      <c r="A111" s="315">
        <v>10</v>
      </c>
      <c r="B111" s="316" t="s">
        <v>524</v>
      </c>
      <c r="C111" s="316">
        <f>data!X65</f>
        <v>0</v>
      </c>
      <c r="D111" s="316">
        <f>data!Y65</f>
        <v>0</v>
      </c>
      <c r="E111" s="316">
        <f>data!Z65</f>
        <v>0</v>
      </c>
      <c r="F111" s="316">
        <f>data!AA65</f>
        <v>0</v>
      </c>
      <c r="G111" s="316">
        <f>data!AB65</f>
        <v>0</v>
      </c>
      <c r="H111" s="316">
        <f>data!AC65</f>
        <v>0</v>
      </c>
      <c r="I111" s="316">
        <f>data!AD65</f>
        <v>0</v>
      </c>
    </row>
    <row r="112" spans="1:9" customFormat="1" ht="20.149999999999999" customHeight="1" x14ac:dyDescent="0.35">
      <c r="A112" s="315">
        <v>11</v>
      </c>
      <c r="B112" s="316" t="s">
        <v>525</v>
      </c>
      <c r="C112" s="316">
        <f>data!X66</f>
        <v>286564</v>
      </c>
      <c r="D112" s="316">
        <f>data!Y66</f>
        <v>185655</v>
      </c>
      <c r="E112" s="316">
        <f>data!Z66</f>
        <v>0</v>
      </c>
      <c r="F112" s="316">
        <f>data!AA66</f>
        <v>0</v>
      </c>
      <c r="G112" s="316">
        <f>data!AB66</f>
        <v>177291</v>
      </c>
      <c r="H112" s="316">
        <f>data!AC66</f>
        <v>14002</v>
      </c>
      <c r="I112" s="316">
        <f>data!AD66</f>
        <v>0</v>
      </c>
    </row>
    <row r="113" spans="1:9" customFormat="1" ht="20.149999999999999" customHeight="1" x14ac:dyDescent="0.35">
      <c r="A113" s="315">
        <v>12</v>
      </c>
      <c r="B113" s="316" t="s">
        <v>16</v>
      </c>
      <c r="C113" s="316">
        <f>data!X67</f>
        <v>118346</v>
      </c>
      <c r="D113" s="316">
        <f>data!Y67</f>
        <v>76669</v>
      </c>
      <c r="E113" s="316">
        <f>data!Z67</f>
        <v>0</v>
      </c>
      <c r="F113" s="316">
        <f>data!AA67</f>
        <v>0</v>
      </c>
      <c r="G113" s="316">
        <f>data!AB67</f>
        <v>15166</v>
      </c>
      <c r="H113" s="316">
        <f>data!AC67</f>
        <v>29376</v>
      </c>
      <c r="I113" s="316">
        <f>data!AD67</f>
        <v>0</v>
      </c>
    </row>
    <row r="114" spans="1:9" customFormat="1" ht="20.149999999999999" customHeight="1" x14ac:dyDescent="0.35">
      <c r="A114" s="315">
        <v>13</v>
      </c>
      <c r="B114" s="316" t="s">
        <v>995</v>
      </c>
      <c r="C114" s="316">
        <f>data!X68</f>
        <v>4914</v>
      </c>
      <c r="D114" s="316">
        <f>data!Y68</f>
        <v>3184</v>
      </c>
      <c r="E114" s="316">
        <f>data!Z68</f>
        <v>0</v>
      </c>
      <c r="F114" s="316">
        <f>data!AA68</f>
        <v>0</v>
      </c>
      <c r="G114" s="316">
        <f>data!AB68</f>
        <v>6559</v>
      </c>
      <c r="H114" s="316">
        <f>data!AC68</f>
        <v>12720</v>
      </c>
      <c r="I114" s="316">
        <f>data!AD68</f>
        <v>0</v>
      </c>
    </row>
    <row r="115" spans="1:9" customFormat="1" ht="20.149999999999999" customHeight="1" x14ac:dyDescent="0.35">
      <c r="A115" s="315">
        <v>14</v>
      </c>
      <c r="B115" s="316" t="s">
        <v>996</v>
      </c>
      <c r="C115" s="316">
        <f>data!X69</f>
        <v>19938</v>
      </c>
      <c r="D115" s="316">
        <f>data!Y69</f>
        <v>12918</v>
      </c>
      <c r="E115" s="316">
        <f>data!Z69</f>
        <v>0</v>
      </c>
      <c r="F115" s="316">
        <f>data!AA69</f>
        <v>0</v>
      </c>
      <c r="G115" s="316">
        <f>data!AB69</f>
        <v>2926</v>
      </c>
      <c r="H115" s="316">
        <f>data!AC69</f>
        <v>6460</v>
      </c>
      <c r="I115" s="316">
        <f>data!AD69</f>
        <v>0</v>
      </c>
    </row>
    <row r="116" spans="1:9" customFormat="1" ht="20.149999999999999" customHeight="1" x14ac:dyDescent="0.35">
      <c r="A116" s="315">
        <v>15</v>
      </c>
      <c r="B116" s="316" t="s">
        <v>284</v>
      </c>
      <c r="C116" s="316">
        <f>-data!X84</f>
        <v>0</v>
      </c>
      <c r="D116" s="316">
        <f>-data!Y84</f>
        <v>0</v>
      </c>
      <c r="E116" s="316">
        <f>-data!Z84</f>
        <v>0</v>
      </c>
      <c r="F116" s="316">
        <f>-data!AA84</f>
        <v>0</v>
      </c>
      <c r="G116" s="316">
        <f>-data!AB84</f>
        <v>-9641</v>
      </c>
      <c r="H116" s="316">
        <f>-data!AC84</f>
        <v>0</v>
      </c>
      <c r="I116" s="316">
        <f>-data!AD84</f>
        <v>0</v>
      </c>
    </row>
    <row r="117" spans="1:9" customFormat="1" ht="20.149999999999999" customHeight="1" x14ac:dyDescent="0.35">
      <c r="A117" s="315">
        <v>16</v>
      </c>
      <c r="B117" s="324" t="s">
        <v>997</v>
      </c>
      <c r="C117" s="316">
        <f>data!X85</f>
        <v>2126635</v>
      </c>
      <c r="D117" s="316">
        <f>data!Y85</f>
        <v>2679906</v>
      </c>
      <c r="E117" s="316">
        <f>data!Z85</f>
        <v>0</v>
      </c>
      <c r="F117" s="316">
        <f>data!AA85</f>
        <v>0</v>
      </c>
      <c r="G117" s="316">
        <f>data!AB85</f>
        <v>3150622</v>
      </c>
      <c r="H117" s="316">
        <f>data!AC85</f>
        <v>1244522</v>
      </c>
      <c r="I117" s="316">
        <f>data!AD85</f>
        <v>0</v>
      </c>
    </row>
    <row r="118" spans="1:9" customFormat="1" ht="20.149999999999999" customHeight="1" x14ac:dyDescent="0.35">
      <c r="A118" s="315">
        <v>17</v>
      </c>
      <c r="B118" s="316" t="s">
        <v>286</v>
      </c>
      <c r="C118" s="326"/>
      <c r="D118" s="326"/>
      <c r="E118" s="326"/>
      <c r="F118" s="326"/>
      <c r="G118" s="326"/>
      <c r="H118" s="326"/>
      <c r="I118" s="326"/>
    </row>
    <row r="119" spans="1:9" customFormat="1" ht="20.149999999999999" customHeight="1" x14ac:dyDescent="0.35">
      <c r="A119" s="315">
        <v>18</v>
      </c>
      <c r="B119" s="316" t="s">
        <v>998</v>
      </c>
      <c r="C119" s="324">
        <f>+data!M689</f>
        <v>1470073</v>
      </c>
      <c r="D119" s="324">
        <f>+data!M690</f>
        <v>1077013</v>
      </c>
      <c r="E119" s="324">
        <f>+data!M691</f>
        <v>0</v>
      </c>
      <c r="F119" s="324">
        <f>+data!M692</f>
        <v>0</v>
      </c>
      <c r="G119" s="324">
        <f>+data!M693</f>
        <v>711020</v>
      </c>
      <c r="H119" s="324">
        <f>+data!M694</f>
        <v>316416</v>
      </c>
      <c r="I119" s="324">
        <f>+data!M695</f>
        <v>0</v>
      </c>
    </row>
    <row r="120" spans="1:9" customFormat="1" ht="20.149999999999999" customHeight="1" x14ac:dyDescent="0.35">
      <c r="A120" s="315">
        <v>19</v>
      </c>
      <c r="B120" s="324" t="s">
        <v>999</v>
      </c>
      <c r="C120" s="316">
        <f>data!X87</f>
        <v>1707583</v>
      </c>
      <c r="D120" s="316">
        <f>data!Y87</f>
        <v>1106283</v>
      </c>
      <c r="E120" s="316">
        <f>data!Z87</f>
        <v>0</v>
      </c>
      <c r="F120" s="316">
        <f>data!AA87</f>
        <v>0</v>
      </c>
      <c r="G120" s="316">
        <f>data!AB87</f>
        <v>3153531.6</v>
      </c>
      <c r="H120" s="316">
        <f>data!AC87</f>
        <v>1433710</v>
      </c>
      <c r="I120" s="316">
        <f>data!AD87</f>
        <v>0</v>
      </c>
    </row>
    <row r="121" spans="1:9" customFormat="1" ht="20.149999999999999" customHeight="1" x14ac:dyDescent="0.35">
      <c r="A121" s="315">
        <v>20</v>
      </c>
      <c r="B121" s="324" t="s">
        <v>1000</v>
      </c>
      <c r="C121" s="316">
        <f>data!X88</f>
        <v>29980409</v>
      </c>
      <c r="D121" s="316">
        <f>data!Y88</f>
        <v>19423261</v>
      </c>
      <c r="E121" s="316">
        <f>data!Z88</f>
        <v>0</v>
      </c>
      <c r="F121" s="316">
        <f>data!AA88</f>
        <v>0</v>
      </c>
      <c r="G121" s="316">
        <f>data!AB88</f>
        <v>7578810.8600000003</v>
      </c>
      <c r="H121" s="316">
        <f>data!AC88</f>
        <v>2509671</v>
      </c>
      <c r="I121" s="316">
        <f>data!AD88</f>
        <v>0</v>
      </c>
    </row>
    <row r="122" spans="1:9" customFormat="1" ht="20.149999999999999" customHeight="1" x14ac:dyDescent="0.35">
      <c r="A122" s="315">
        <v>21</v>
      </c>
      <c r="B122" s="324" t="s">
        <v>1001</v>
      </c>
      <c r="C122" s="316">
        <f>data!X89</f>
        <v>31687992</v>
      </c>
      <c r="D122" s="316">
        <f>data!Y89</f>
        <v>20529544</v>
      </c>
      <c r="E122" s="316">
        <f>data!Z89</f>
        <v>0</v>
      </c>
      <c r="F122" s="316">
        <f>data!AA89</f>
        <v>0</v>
      </c>
      <c r="G122" s="316">
        <f>data!AB89</f>
        <v>10732342.460000001</v>
      </c>
      <c r="H122" s="316">
        <f>data!AC89</f>
        <v>3943381</v>
      </c>
      <c r="I122" s="316">
        <f>data!AD89</f>
        <v>0</v>
      </c>
    </row>
    <row r="123" spans="1:9" customFormat="1" ht="20.149999999999999" customHeight="1" x14ac:dyDescent="0.35">
      <c r="A123" s="315" t="s">
        <v>1002</v>
      </c>
      <c r="B123" s="316"/>
      <c r="C123" s="326"/>
      <c r="D123" s="326"/>
      <c r="E123" s="326"/>
      <c r="F123" s="326"/>
      <c r="G123" s="326"/>
      <c r="H123" s="326"/>
      <c r="I123" s="326"/>
    </row>
    <row r="124" spans="1:9" customFormat="1" ht="20.149999999999999" customHeight="1" x14ac:dyDescent="0.35">
      <c r="A124" s="315">
        <v>22</v>
      </c>
      <c r="B124" s="316" t="s">
        <v>1003</v>
      </c>
      <c r="C124" s="316">
        <f>data!X90</f>
        <v>3098</v>
      </c>
      <c r="D124" s="316">
        <f>data!Y90</f>
        <v>2007</v>
      </c>
      <c r="E124" s="316">
        <f>data!Z90</f>
        <v>0</v>
      </c>
      <c r="F124" s="316">
        <f>data!AA90</f>
        <v>0</v>
      </c>
      <c r="G124" s="316">
        <f>data!AB90</f>
        <v>397</v>
      </c>
      <c r="H124" s="316">
        <f>data!AC90</f>
        <v>769</v>
      </c>
      <c r="I124" s="316">
        <f>data!AD90</f>
        <v>0</v>
      </c>
    </row>
    <row r="125" spans="1:9" customFormat="1" ht="20.149999999999999" customHeight="1" x14ac:dyDescent="0.35">
      <c r="A125" s="315">
        <v>23</v>
      </c>
      <c r="B125" s="316" t="s">
        <v>1004</v>
      </c>
      <c r="C125" s="316">
        <f>data!X91</f>
        <v>0</v>
      </c>
      <c r="D125" s="316">
        <f>data!Y91</f>
        <v>0</v>
      </c>
      <c r="E125" s="316">
        <f>data!Z91</f>
        <v>0</v>
      </c>
      <c r="F125" s="316">
        <f>data!AA91</f>
        <v>0</v>
      </c>
      <c r="G125" s="316">
        <f>data!AB91</f>
        <v>0</v>
      </c>
      <c r="H125" s="316">
        <f>data!AC91</f>
        <v>0</v>
      </c>
      <c r="I125" s="316">
        <f>data!AD91</f>
        <v>0</v>
      </c>
    </row>
    <row r="126" spans="1:9" customFormat="1" ht="20.149999999999999" customHeight="1" x14ac:dyDescent="0.35">
      <c r="A126" s="315">
        <v>24</v>
      </c>
      <c r="B126" s="316" t="s">
        <v>1005</v>
      </c>
      <c r="C126" s="316">
        <f>data!X92</f>
        <v>636</v>
      </c>
      <c r="D126" s="316">
        <f>data!Y92</f>
        <v>412</v>
      </c>
      <c r="E126" s="316">
        <f>data!Z92</f>
        <v>0</v>
      </c>
      <c r="F126" s="316">
        <f>data!AA92</f>
        <v>0</v>
      </c>
      <c r="G126" s="316">
        <f>data!AB92</f>
        <v>81.47</v>
      </c>
      <c r="H126" s="316">
        <f>data!AC92</f>
        <v>157.81</v>
      </c>
      <c r="I126" s="316">
        <f>data!AD92</f>
        <v>0</v>
      </c>
    </row>
    <row r="127" spans="1:9" customFormat="1" ht="20.149999999999999" customHeight="1" x14ac:dyDescent="0.35">
      <c r="A127" s="315">
        <v>25</v>
      </c>
      <c r="B127" s="316" t="s">
        <v>1006</v>
      </c>
      <c r="C127" s="316">
        <f>data!X93</f>
        <v>8607</v>
      </c>
      <c r="D127" s="316">
        <f>data!Y93</f>
        <v>5576</v>
      </c>
      <c r="E127" s="316">
        <f>data!Z93</f>
        <v>0</v>
      </c>
      <c r="F127" s="316">
        <f>data!AA93</f>
        <v>0</v>
      </c>
      <c r="G127" s="316">
        <f>data!AB93</f>
        <v>0</v>
      </c>
      <c r="H127" s="316">
        <f>data!AC93</f>
        <v>1339</v>
      </c>
      <c r="I127" s="316">
        <f>data!AD93</f>
        <v>0</v>
      </c>
    </row>
    <row r="128" spans="1:9" customFormat="1" ht="20.149999999999999" customHeight="1" x14ac:dyDescent="0.35">
      <c r="A128" s="315">
        <v>26</v>
      </c>
      <c r="B128" s="316" t="s">
        <v>294</v>
      </c>
      <c r="C128" s="323">
        <f>data!X94</f>
        <v>0</v>
      </c>
      <c r="D128" s="323">
        <f>data!Y94</f>
        <v>0</v>
      </c>
      <c r="E128" s="323">
        <f>data!Z94</f>
        <v>0</v>
      </c>
      <c r="F128" s="323">
        <f>data!AA94</f>
        <v>0</v>
      </c>
      <c r="G128" s="323">
        <f>data!AB94</f>
        <v>0</v>
      </c>
      <c r="H128" s="323">
        <f>data!AC94</f>
        <v>0</v>
      </c>
      <c r="I128" s="323">
        <f>data!AD94</f>
        <v>0</v>
      </c>
    </row>
    <row r="129" spans="1:14" customFormat="1" ht="20.149999999999999" customHeight="1" x14ac:dyDescent="0.35">
      <c r="A129" s="309" t="s">
        <v>988</v>
      </c>
      <c r="B129" s="310"/>
      <c r="C129" s="310"/>
      <c r="D129" s="310"/>
      <c r="E129" s="310"/>
      <c r="F129" s="310"/>
      <c r="G129" s="310"/>
      <c r="H129" s="310"/>
      <c r="I129" s="309"/>
    </row>
    <row r="130" spans="1:14" customFormat="1" ht="20.149999999999999" customHeight="1" x14ac:dyDescent="0.35">
      <c r="D130" s="311"/>
      <c r="I130" s="312" t="s">
        <v>1019</v>
      </c>
    </row>
    <row r="131" spans="1:14" customFormat="1" ht="20.149999999999999" customHeight="1" x14ac:dyDescent="0.35">
      <c r="A131" s="311"/>
    </row>
    <row r="132" spans="1:14" customFormat="1" ht="20.149999999999999" customHeight="1" x14ac:dyDescent="0.35">
      <c r="A132" s="313" t="str">
        <f>"Hospital: "&amp;data!C98</f>
        <v>Hospital: PHM Medical Center</v>
      </c>
      <c r="G132" s="314"/>
      <c r="H132" s="313" t="str">
        <f>"FYE: "&amp;data!C96</f>
        <v>FYE: 12/31/2023</v>
      </c>
    </row>
    <row r="133" spans="1:14" customFormat="1" ht="20.149999999999999" customHeight="1" x14ac:dyDescent="0.35">
      <c r="A133" s="315">
        <v>1</v>
      </c>
      <c r="B133" s="316" t="s">
        <v>236</v>
      </c>
      <c r="C133" s="318" t="s">
        <v>64</v>
      </c>
      <c r="D133" s="318" t="s">
        <v>65</v>
      </c>
      <c r="E133" s="318" t="s">
        <v>66</v>
      </c>
      <c r="F133" s="318" t="s">
        <v>67</v>
      </c>
      <c r="G133" s="318" t="s">
        <v>68</v>
      </c>
      <c r="H133" s="318" t="s">
        <v>69</v>
      </c>
      <c r="I133" s="318" t="s">
        <v>70</v>
      </c>
    </row>
    <row r="134" spans="1:14" customFormat="1" ht="20.149999999999999" customHeight="1" x14ac:dyDescent="0.35">
      <c r="A134" s="319">
        <v>2</v>
      </c>
      <c r="B134" s="320" t="s">
        <v>990</v>
      </c>
      <c r="C134" s="322" t="s">
        <v>122</v>
      </c>
      <c r="D134" s="322" t="s">
        <v>123</v>
      </c>
      <c r="E134" s="322" t="s">
        <v>145</v>
      </c>
      <c r="F134" s="322"/>
      <c r="G134" s="322" t="s">
        <v>1020</v>
      </c>
      <c r="H134" s="322"/>
      <c r="I134" s="322" t="s">
        <v>149</v>
      </c>
    </row>
    <row r="135" spans="1:14" customFormat="1" ht="20.149999999999999" customHeight="1" x14ac:dyDescent="0.35">
      <c r="A135" s="319"/>
      <c r="B135" s="320"/>
      <c r="C135" s="322" t="s">
        <v>199</v>
      </c>
      <c r="D135" s="322" t="s">
        <v>206</v>
      </c>
      <c r="E135" s="322" t="s">
        <v>198</v>
      </c>
      <c r="F135" s="322" t="s">
        <v>146</v>
      </c>
      <c r="G135" s="322" t="s">
        <v>207</v>
      </c>
      <c r="H135" s="322" t="s">
        <v>148</v>
      </c>
      <c r="I135" s="322" t="s">
        <v>199</v>
      </c>
    </row>
    <row r="136" spans="1:14" customFormat="1" ht="20.149999999999999" customHeight="1" x14ac:dyDescent="0.35">
      <c r="A136" s="315">
        <v>3</v>
      </c>
      <c r="B136" s="316" t="s">
        <v>994</v>
      </c>
      <c r="C136" s="318" t="s">
        <v>253</v>
      </c>
      <c r="D136" s="318" t="s">
        <v>255</v>
      </c>
      <c r="E136" s="318" t="s">
        <v>255</v>
      </c>
      <c r="F136" s="318" t="s">
        <v>256</v>
      </c>
      <c r="G136" s="317" t="s">
        <v>1021</v>
      </c>
      <c r="H136" s="318" t="s">
        <v>255</v>
      </c>
      <c r="I136" s="318" t="s">
        <v>253</v>
      </c>
    </row>
    <row r="137" spans="1:14" customFormat="1" ht="20.149999999999999" customHeight="1" x14ac:dyDescent="0.35">
      <c r="A137" s="315">
        <v>4</v>
      </c>
      <c r="B137" s="316" t="s">
        <v>261</v>
      </c>
      <c r="C137" s="316">
        <f>data!AE59</f>
        <v>15857</v>
      </c>
      <c r="D137" s="316">
        <f>data!AF59</f>
        <v>0</v>
      </c>
      <c r="E137" s="316">
        <f>data!AG59</f>
        <v>19292</v>
      </c>
      <c r="F137" s="316">
        <f>data!AH59</f>
        <v>2017</v>
      </c>
      <c r="G137" s="316">
        <f>data!AI59</f>
        <v>9479</v>
      </c>
      <c r="H137" s="316">
        <f>data!AJ59</f>
        <v>63822</v>
      </c>
      <c r="I137" s="316">
        <f>data!AK59</f>
        <v>2518</v>
      </c>
      <c r="K137" s="327"/>
      <c r="L137" s="329"/>
      <c r="M137" s="329"/>
      <c r="N137" s="329"/>
    </row>
    <row r="138" spans="1:14" customFormat="1" ht="20.149999999999999" customHeight="1" x14ac:dyDescent="0.35">
      <c r="A138" s="315">
        <v>5</v>
      </c>
      <c r="B138" s="316" t="s">
        <v>262</v>
      </c>
      <c r="C138" s="323">
        <f>data!AE60</f>
        <v>0</v>
      </c>
      <c r="D138" s="323">
        <f>data!AF60</f>
        <v>0</v>
      </c>
      <c r="E138" s="323">
        <f>data!AG60</f>
        <v>28.46</v>
      </c>
      <c r="F138" s="323">
        <f>data!AH60</f>
        <v>18.14</v>
      </c>
      <c r="G138" s="323">
        <f>data!AI60</f>
        <v>4.0199999999999996</v>
      </c>
      <c r="H138" s="323">
        <f>data!AJ60</f>
        <v>95.43</v>
      </c>
      <c r="I138" s="323">
        <f>data!AK60</f>
        <v>0</v>
      </c>
    </row>
    <row r="139" spans="1:14" customFormat="1" ht="20.149999999999999" customHeight="1" x14ac:dyDescent="0.35">
      <c r="A139" s="315">
        <v>6</v>
      </c>
      <c r="B139" s="316" t="s">
        <v>263</v>
      </c>
      <c r="C139" s="316">
        <f>data!AE61</f>
        <v>0</v>
      </c>
      <c r="D139" s="316">
        <f>data!AF61</f>
        <v>0</v>
      </c>
      <c r="E139" s="316">
        <f>data!AG61</f>
        <v>4893598</v>
      </c>
      <c r="F139" s="316">
        <f>data!AH61</f>
        <v>1187322</v>
      </c>
      <c r="G139" s="316">
        <f>data!AI61</f>
        <v>423560</v>
      </c>
      <c r="H139" s="316">
        <f>data!AJ61</f>
        <v>15071415</v>
      </c>
      <c r="I139" s="316">
        <f>data!AK61</f>
        <v>0</v>
      </c>
    </row>
    <row r="140" spans="1:14" customFormat="1" ht="20.149999999999999" customHeight="1" x14ac:dyDescent="0.35">
      <c r="A140" s="315">
        <v>7</v>
      </c>
      <c r="B140" s="316" t="s">
        <v>11</v>
      </c>
      <c r="C140" s="316">
        <f>data!AE62</f>
        <v>0</v>
      </c>
      <c r="D140" s="316">
        <f>data!AF62</f>
        <v>0</v>
      </c>
      <c r="E140" s="316">
        <f>data!AG62</f>
        <v>1244455</v>
      </c>
      <c r="F140" s="316">
        <f>data!AH62</f>
        <v>301939</v>
      </c>
      <c r="G140" s="316">
        <f>data!AI62</f>
        <v>107712</v>
      </c>
      <c r="H140" s="316">
        <f>data!AJ62</f>
        <v>3832702</v>
      </c>
      <c r="I140" s="316">
        <f>data!AK62</f>
        <v>0</v>
      </c>
    </row>
    <row r="141" spans="1:14" customFormat="1" ht="20.149999999999999" customHeight="1" x14ac:dyDescent="0.35">
      <c r="A141" s="315">
        <v>8</v>
      </c>
      <c r="B141" s="316" t="s">
        <v>264</v>
      </c>
      <c r="C141" s="316">
        <f>data!AE63</f>
        <v>1563920</v>
      </c>
      <c r="D141" s="316">
        <f>data!AF63</f>
        <v>0</v>
      </c>
      <c r="E141" s="316">
        <f>data!AG63</f>
        <v>1093113</v>
      </c>
      <c r="F141" s="316">
        <f>data!AH63</f>
        <v>0</v>
      </c>
      <c r="G141" s="316">
        <f>data!AI63</f>
        <v>0</v>
      </c>
      <c r="H141" s="316">
        <f>data!AJ63</f>
        <v>914894</v>
      </c>
      <c r="I141" s="316">
        <f>data!AK63</f>
        <v>353433</v>
      </c>
    </row>
    <row r="142" spans="1:14" customFormat="1" ht="20.149999999999999" customHeight="1" x14ac:dyDescent="0.35">
      <c r="A142" s="315">
        <v>9</v>
      </c>
      <c r="B142" s="316" t="s">
        <v>265</v>
      </c>
      <c r="C142" s="316">
        <f>data!AE64</f>
        <v>24587</v>
      </c>
      <c r="D142" s="316">
        <f>data!AF64</f>
        <v>0</v>
      </c>
      <c r="E142" s="316">
        <f>data!AG64</f>
        <v>258518</v>
      </c>
      <c r="F142" s="316">
        <f>data!AH64</f>
        <v>43174</v>
      </c>
      <c r="G142" s="316">
        <f>data!AI64</f>
        <v>1053111</v>
      </c>
      <c r="H142" s="316">
        <f>data!AJ64</f>
        <v>1016815</v>
      </c>
      <c r="I142" s="316">
        <f>data!AK64</f>
        <v>1167</v>
      </c>
    </row>
    <row r="143" spans="1:14" customFormat="1" ht="20.149999999999999" customHeight="1" x14ac:dyDescent="0.35">
      <c r="A143" s="315">
        <v>10</v>
      </c>
      <c r="B143" s="316" t="s">
        <v>524</v>
      </c>
      <c r="C143" s="316">
        <f>data!AE65</f>
        <v>10859</v>
      </c>
      <c r="D143" s="316">
        <f>data!AF65</f>
        <v>0</v>
      </c>
      <c r="E143" s="316">
        <f>data!AG65</f>
        <v>7</v>
      </c>
      <c r="F143" s="316">
        <f>data!AH65</f>
        <v>58078</v>
      </c>
      <c r="G143" s="316">
        <f>data!AI65</f>
        <v>0</v>
      </c>
      <c r="H143" s="316">
        <f>data!AJ65</f>
        <v>63249</v>
      </c>
      <c r="I143" s="316">
        <f>data!AK65</f>
        <v>625</v>
      </c>
    </row>
    <row r="144" spans="1:14" customFormat="1" ht="20.149999999999999" customHeight="1" x14ac:dyDescent="0.35">
      <c r="A144" s="315">
        <v>11</v>
      </c>
      <c r="B144" s="316" t="s">
        <v>525</v>
      </c>
      <c r="C144" s="316">
        <f>data!AE66</f>
        <v>34561</v>
      </c>
      <c r="D144" s="316">
        <f>data!AF66</f>
        <v>0</v>
      </c>
      <c r="E144" s="316">
        <f>data!AG66</f>
        <v>62078</v>
      </c>
      <c r="F144" s="316">
        <f>data!AH66</f>
        <v>106752</v>
      </c>
      <c r="G144" s="316">
        <f>data!AI66</f>
        <v>375990</v>
      </c>
      <c r="H144" s="316">
        <f>data!AJ66</f>
        <v>342525</v>
      </c>
      <c r="I144" s="316">
        <f>data!AK66</f>
        <v>3281</v>
      </c>
    </row>
    <row r="145" spans="1:9" customFormat="1" ht="20.149999999999999" customHeight="1" x14ac:dyDescent="0.35">
      <c r="A145" s="315">
        <v>12</v>
      </c>
      <c r="B145" s="316" t="s">
        <v>16</v>
      </c>
      <c r="C145" s="316">
        <f>data!AE67</f>
        <v>109827</v>
      </c>
      <c r="D145" s="316">
        <f>data!AF67</f>
        <v>0</v>
      </c>
      <c r="E145" s="316">
        <f>data!AG67</f>
        <v>126827</v>
      </c>
      <c r="F145" s="316">
        <f>data!AH67</f>
        <v>24372</v>
      </c>
      <c r="G145" s="316">
        <f>data!AI67</f>
        <v>24487</v>
      </c>
      <c r="H145" s="316">
        <f>data!AJ67</f>
        <v>1272966</v>
      </c>
      <c r="I145" s="316">
        <f>data!AK67</f>
        <v>22653</v>
      </c>
    </row>
    <row r="146" spans="1:9" customFormat="1" ht="20.149999999999999" customHeight="1" x14ac:dyDescent="0.35">
      <c r="A146" s="315">
        <v>13</v>
      </c>
      <c r="B146" s="316" t="s">
        <v>995</v>
      </c>
      <c r="C146" s="316">
        <f>data!AE68</f>
        <v>8601</v>
      </c>
      <c r="D146" s="316">
        <f>data!AF68</f>
        <v>0</v>
      </c>
      <c r="E146" s="316">
        <f>data!AG68</f>
        <v>42135</v>
      </c>
      <c r="F146" s="316">
        <f>data!AH68</f>
        <v>245</v>
      </c>
      <c r="G146" s="316">
        <f>data!AI68</f>
        <v>13952</v>
      </c>
      <c r="H146" s="316">
        <f>data!AJ68</f>
        <v>168987</v>
      </c>
      <c r="I146" s="316">
        <f>data!AK68</f>
        <v>13832</v>
      </c>
    </row>
    <row r="147" spans="1:9" customFormat="1" ht="20.149999999999999" customHeight="1" x14ac:dyDescent="0.35">
      <c r="A147" s="315">
        <v>14</v>
      </c>
      <c r="B147" s="316" t="s">
        <v>996</v>
      </c>
      <c r="C147" s="316">
        <f>data!AE69</f>
        <v>17849</v>
      </c>
      <c r="D147" s="316">
        <f>data!AF69</f>
        <v>0</v>
      </c>
      <c r="E147" s="316">
        <f>data!AG69</f>
        <v>86706</v>
      </c>
      <c r="F147" s="316">
        <f>data!AH69</f>
        <v>10070</v>
      </c>
      <c r="G147" s="316">
        <f>data!AI69</f>
        <v>20514</v>
      </c>
      <c r="H147" s="316">
        <f>data!AJ69</f>
        <v>294202</v>
      </c>
      <c r="I147" s="316">
        <f>data!AK69</f>
        <v>2121</v>
      </c>
    </row>
    <row r="148" spans="1:9" customFormat="1" ht="20.149999999999999" customHeight="1" x14ac:dyDescent="0.35">
      <c r="A148" s="315">
        <v>15</v>
      </c>
      <c r="B148" s="316" t="s">
        <v>284</v>
      </c>
      <c r="C148" s="316">
        <f>-data!AE84</f>
        <v>0</v>
      </c>
      <c r="D148" s="316">
        <f>-data!AF84</f>
        <v>0</v>
      </c>
      <c r="E148" s="316">
        <f>-data!AG84</f>
        <v>0</v>
      </c>
      <c r="F148" s="316">
        <f>-data!AH84</f>
        <v>0</v>
      </c>
      <c r="G148" s="316">
        <f>-data!AI84</f>
        <v>0</v>
      </c>
      <c r="H148" s="316">
        <f>-data!AJ84</f>
        <v>-113509</v>
      </c>
      <c r="I148" s="316">
        <f>-data!AK84</f>
        <v>0</v>
      </c>
    </row>
    <row r="149" spans="1:9" customFormat="1" ht="20.149999999999999" customHeight="1" x14ac:dyDescent="0.35">
      <c r="A149" s="315">
        <v>16</v>
      </c>
      <c r="B149" s="324" t="s">
        <v>997</v>
      </c>
      <c r="C149" s="316">
        <f>data!AE85</f>
        <v>1770204</v>
      </c>
      <c r="D149" s="316">
        <f>data!AF85</f>
        <v>0</v>
      </c>
      <c r="E149" s="316">
        <f>data!AG85</f>
        <v>7807437</v>
      </c>
      <c r="F149" s="316">
        <f>data!AH85</f>
        <v>1731952</v>
      </c>
      <c r="G149" s="316">
        <f>data!AI85</f>
        <v>2019326</v>
      </c>
      <c r="H149" s="316">
        <f>data!AJ85</f>
        <v>22864246</v>
      </c>
      <c r="I149" s="316">
        <f>data!AK85</f>
        <v>397112</v>
      </c>
    </row>
    <row r="150" spans="1:9" customFormat="1" ht="20.149999999999999" customHeight="1" x14ac:dyDescent="0.35">
      <c r="A150" s="315">
        <v>17</v>
      </c>
      <c r="B150" s="316" t="s">
        <v>286</v>
      </c>
      <c r="C150" s="326"/>
      <c r="D150" s="326"/>
      <c r="E150" s="326"/>
      <c r="F150" s="326"/>
      <c r="G150" s="326"/>
      <c r="H150" s="326"/>
      <c r="I150" s="326"/>
    </row>
    <row r="151" spans="1:9" customFormat="1" ht="20.149999999999999" customHeight="1" x14ac:dyDescent="0.35">
      <c r="A151" s="315">
        <v>18</v>
      </c>
      <c r="B151" s="316" t="s">
        <v>998</v>
      </c>
      <c r="C151" s="324">
        <f>+data!M696</f>
        <v>609184</v>
      </c>
      <c r="D151" s="324">
        <f>+data!M697</f>
        <v>0</v>
      </c>
      <c r="E151" s="324">
        <f>+data!M698</f>
        <v>3021614</v>
      </c>
      <c r="F151" s="324">
        <f>+data!M699</f>
        <v>348427</v>
      </c>
      <c r="G151" s="324">
        <f>+data!M700</f>
        <v>644136</v>
      </c>
      <c r="H151" s="324">
        <f>+data!M701</f>
        <v>4457226</v>
      </c>
      <c r="I151" s="324">
        <f>+data!M702</f>
        <v>99320</v>
      </c>
    </row>
    <row r="152" spans="1:9" customFormat="1" ht="20.149999999999999" customHeight="1" x14ac:dyDescent="0.35">
      <c r="A152" s="315">
        <v>19</v>
      </c>
      <c r="B152" s="324" t="s">
        <v>999</v>
      </c>
      <c r="C152" s="316">
        <f>data!AE87</f>
        <v>477133</v>
      </c>
      <c r="D152" s="316">
        <f>data!AF87</f>
        <v>0</v>
      </c>
      <c r="E152" s="316">
        <f>data!AG87</f>
        <v>1895301</v>
      </c>
      <c r="F152" s="316">
        <f>data!AH87</f>
        <v>0</v>
      </c>
      <c r="G152" s="316">
        <f>data!AI87</f>
        <v>0</v>
      </c>
      <c r="H152" s="316">
        <f>data!AJ87</f>
        <v>1597085.6</v>
      </c>
      <c r="I152" s="316">
        <f>data!AK87</f>
        <v>446563</v>
      </c>
    </row>
    <row r="153" spans="1:9" customFormat="1" ht="20.149999999999999" customHeight="1" x14ac:dyDescent="0.35">
      <c r="A153" s="315">
        <v>20</v>
      </c>
      <c r="B153" s="324" t="s">
        <v>1000</v>
      </c>
      <c r="C153" s="316">
        <f>data!AE88</f>
        <v>9161670</v>
      </c>
      <c r="D153" s="316">
        <f>data!AF88</f>
        <v>0</v>
      </c>
      <c r="E153" s="316">
        <f>data!AG88</f>
        <v>43898427.479999997</v>
      </c>
      <c r="F153" s="316">
        <f>data!AH88</f>
        <v>2773152</v>
      </c>
      <c r="G153" s="316">
        <f>data!AI88</f>
        <v>9023846</v>
      </c>
      <c r="H153" s="316">
        <f>data!AJ88</f>
        <v>26202240.02</v>
      </c>
      <c r="I153" s="316">
        <f>data!AK88</f>
        <v>807665</v>
      </c>
    </row>
    <row r="154" spans="1:9" customFormat="1" ht="20.149999999999999" customHeight="1" x14ac:dyDescent="0.35">
      <c r="A154" s="315">
        <v>21</v>
      </c>
      <c r="B154" s="324" t="s">
        <v>1001</v>
      </c>
      <c r="C154" s="316">
        <f>data!AE89</f>
        <v>9638803</v>
      </c>
      <c r="D154" s="316">
        <f>data!AF89</f>
        <v>0</v>
      </c>
      <c r="E154" s="316">
        <f>data!AG89</f>
        <v>45793728.479999997</v>
      </c>
      <c r="F154" s="316">
        <f>data!AH89</f>
        <v>2773152</v>
      </c>
      <c r="G154" s="316">
        <f>data!AI89</f>
        <v>9023846</v>
      </c>
      <c r="H154" s="316">
        <f>data!AJ89</f>
        <v>27799325.620000001</v>
      </c>
      <c r="I154" s="316">
        <f>data!AK89</f>
        <v>1254228</v>
      </c>
    </row>
    <row r="155" spans="1:9" customFormat="1" ht="20.149999999999999" customHeight="1" x14ac:dyDescent="0.35">
      <c r="A155" s="315" t="s">
        <v>1002</v>
      </c>
      <c r="B155" s="316"/>
      <c r="C155" s="326"/>
      <c r="D155" s="326"/>
      <c r="E155" s="326"/>
      <c r="F155" s="326"/>
      <c r="G155" s="326"/>
      <c r="H155" s="326"/>
      <c r="I155" s="326"/>
    </row>
    <row r="156" spans="1:9" customFormat="1" ht="20.149999999999999" customHeight="1" x14ac:dyDescent="0.35">
      <c r="A156" s="315">
        <v>22</v>
      </c>
      <c r="B156" s="316" t="s">
        <v>1003</v>
      </c>
      <c r="C156" s="316">
        <f>data!AE90</f>
        <v>2875</v>
      </c>
      <c r="D156" s="316">
        <f>data!AF90</f>
        <v>0</v>
      </c>
      <c r="E156" s="316">
        <f>data!AG90</f>
        <v>3320</v>
      </c>
      <c r="F156" s="316">
        <f>data!AH90</f>
        <v>638</v>
      </c>
      <c r="G156" s="316">
        <f>data!AI90</f>
        <v>641</v>
      </c>
      <c r="H156" s="316">
        <f>data!AJ90</f>
        <v>33323</v>
      </c>
      <c r="I156" s="316">
        <f>data!AK90</f>
        <v>593</v>
      </c>
    </row>
    <row r="157" spans="1:9" customFormat="1" ht="20.149999999999999" customHeight="1" x14ac:dyDescent="0.35">
      <c r="A157" s="315">
        <v>23</v>
      </c>
      <c r="B157" s="316" t="s">
        <v>1004</v>
      </c>
      <c r="C157" s="316">
        <f>data!AE91</f>
        <v>0</v>
      </c>
      <c r="D157" s="316">
        <f>data!AF91</f>
        <v>0</v>
      </c>
      <c r="E157" s="316">
        <f>data!AG91</f>
        <v>0</v>
      </c>
      <c r="F157" s="316">
        <f>data!AH91</f>
        <v>0</v>
      </c>
      <c r="G157" s="316">
        <f>data!AI91</f>
        <v>0</v>
      </c>
      <c r="H157" s="316">
        <f>data!AJ91</f>
        <v>0</v>
      </c>
      <c r="I157" s="316">
        <f>data!AK91</f>
        <v>0</v>
      </c>
    </row>
    <row r="158" spans="1:9" customFormat="1" ht="20.149999999999999" customHeight="1" x14ac:dyDescent="0.35">
      <c r="A158" s="315">
        <v>24</v>
      </c>
      <c r="B158" s="316" t="s">
        <v>1005</v>
      </c>
      <c r="C158" s="316">
        <f>data!AE92</f>
        <v>590.01</v>
      </c>
      <c r="D158" s="316">
        <f>data!AF92</f>
        <v>0</v>
      </c>
      <c r="E158" s="316">
        <f>data!AG92</f>
        <v>681.33</v>
      </c>
      <c r="F158" s="316">
        <f>data!AH92</f>
        <v>130.93</v>
      </c>
      <c r="G158" s="316">
        <f>data!AI92</f>
        <v>221.67</v>
      </c>
      <c r="H158" s="316">
        <f>data!AJ92</f>
        <v>6838.56</v>
      </c>
      <c r="I158" s="316">
        <f>data!AK92</f>
        <v>121.7</v>
      </c>
    </row>
    <row r="159" spans="1:9" customFormat="1" ht="20.149999999999999" customHeight="1" x14ac:dyDescent="0.35">
      <c r="A159" s="315">
        <v>25</v>
      </c>
      <c r="B159" s="316" t="s">
        <v>1006</v>
      </c>
      <c r="C159" s="316">
        <f>data!AE93</f>
        <v>10623</v>
      </c>
      <c r="D159" s="316">
        <f>data!AF93</f>
        <v>0</v>
      </c>
      <c r="E159" s="316">
        <f>data!AG93</f>
        <v>39582</v>
      </c>
      <c r="F159" s="316">
        <f>data!AH93</f>
        <v>2116</v>
      </c>
      <c r="G159" s="316">
        <f>data!AI93</f>
        <v>2651</v>
      </c>
      <c r="H159" s="316">
        <f>data!AJ93</f>
        <v>8543</v>
      </c>
      <c r="I159" s="316">
        <f>data!AK93</f>
        <v>0</v>
      </c>
    </row>
    <row r="160" spans="1:9" customFormat="1" ht="20.149999999999999" customHeight="1" x14ac:dyDescent="0.35">
      <c r="A160" s="315">
        <v>26</v>
      </c>
      <c r="B160" s="316" t="s">
        <v>294</v>
      </c>
      <c r="C160" s="323">
        <f>data!AE94</f>
        <v>0</v>
      </c>
      <c r="D160" s="323">
        <f>data!AF94</f>
        <v>0</v>
      </c>
      <c r="E160" s="323">
        <f>data!AG94</f>
        <v>13.85</v>
      </c>
      <c r="F160" s="323">
        <f>data!AH94</f>
        <v>0</v>
      </c>
      <c r="G160" s="323">
        <f>data!AI94</f>
        <v>3.09</v>
      </c>
      <c r="H160" s="323">
        <f>data!AJ94</f>
        <v>0</v>
      </c>
      <c r="I160" s="323">
        <f>data!AK94</f>
        <v>0</v>
      </c>
    </row>
    <row r="161" spans="1:9" customFormat="1" ht="20.149999999999999" customHeight="1" x14ac:dyDescent="0.35">
      <c r="A161" s="309" t="s">
        <v>988</v>
      </c>
      <c r="B161" s="310"/>
      <c r="C161" s="310"/>
      <c r="D161" s="310"/>
      <c r="E161" s="310"/>
      <c r="F161" s="310"/>
      <c r="G161" s="310"/>
      <c r="H161" s="310"/>
      <c r="I161" s="309"/>
    </row>
    <row r="162" spans="1:9" customFormat="1" ht="20.149999999999999" customHeight="1" x14ac:dyDescent="0.35">
      <c r="D162" s="311"/>
      <c r="I162" s="312" t="s">
        <v>1022</v>
      </c>
    </row>
    <row r="163" spans="1:9" customFormat="1" ht="20.149999999999999" customHeight="1" x14ac:dyDescent="0.35">
      <c r="A163" s="311"/>
    </row>
    <row r="164" spans="1:9" customFormat="1" ht="20.149999999999999" customHeight="1" x14ac:dyDescent="0.35">
      <c r="A164" s="313" t="str">
        <f>"Hospital: "&amp;data!C98</f>
        <v>Hospital: PHM Medical Center</v>
      </c>
      <c r="G164" s="314"/>
      <c r="H164" s="313" t="str">
        <f>"FYE: "&amp;data!C96</f>
        <v>FYE: 12/31/2023</v>
      </c>
    </row>
    <row r="165" spans="1:9" customFormat="1" ht="20.149999999999999" customHeight="1" x14ac:dyDescent="0.35">
      <c r="A165" s="315">
        <v>1</v>
      </c>
      <c r="B165" s="316" t="s">
        <v>236</v>
      </c>
      <c r="C165" s="318" t="s">
        <v>71</v>
      </c>
      <c r="D165" s="318" t="s">
        <v>72</v>
      </c>
      <c r="E165" s="318" t="s">
        <v>73</v>
      </c>
      <c r="F165" s="318" t="s">
        <v>74</v>
      </c>
      <c r="G165" s="318" t="s">
        <v>75</v>
      </c>
      <c r="H165" s="318" t="s">
        <v>76</v>
      </c>
      <c r="I165" s="318" t="s">
        <v>77</v>
      </c>
    </row>
    <row r="166" spans="1:9" customFormat="1" ht="20.149999999999999" customHeight="1" x14ac:dyDescent="0.35">
      <c r="A166" s="319">
        <v>2</v>
      </c>
      <c r="B166" s="320" t="s">
        <v>990</v>
      </c>
      <c r="C166" s="322" t="s">
        <v>150</v>
      </c>
      <c r="D166" s="322" t="s">
        <v>151</v>
      </c>
      <c r="E166" s="322" t="s">
        <v>137</v>
      </c>
      <c r="F166" s="322" t="s">
        <v>152</v>
      </c>
      <c r="G166" s="322" t="s">
        <v>1023</v>
      </c>
      <c r="H166" s="322" t="s">
        <v>154</v>
      </c>
      <c r="I166" s="322" t="s">
        <v>155</v>
      </c>
    </row>
    <row r="167" spans="1:9" customFormat="1" ht="20.149999999999999" customHeight="1" x14ac:dyDescent="0.35">
      <c r="A167" s="319"/>
      <c r="B167" s="320"/>
      <c r="C167" s="322" t="s">
        <v>199</v>
      </c>
      <c r="D167" s="322" t="s">
        <v>199</v>
      </c>
      <c r="E167" s="322" t="s">
        <v>1024</v>
      </c>
      <c r="F167" s="322" t="s">
        <v>209</v>
      </c>
      <c r="G167" s="322" t="s">
        <v>148</v>
      </c>
      <c r="H167" s="321" t="s">
        <v>1025</v>
      </c>
      <c r="I167" s="322" t="s">
        <v>196</v>
      </c>
    </row>
    <row r="168" spans="1:9" customFormat="1" ht="20.149999999999999" customHeight="1" x14ac:dyDescent="0.35">
      <c r="A168" s="315">
        <v>3</v>
      </c>
      <c r="B168" s="316" t="s">
        <v>994</v>
      </c>
      <c r="C168" s="318" t="s">
        <v>253</v>
      </c>
      <c r="D168" s="318" t="s">
        <v>253</v>
      </c>
      <c r="E168" s="318" t="s">
        <v>244</v>
      </c>
      <c r="F168" s="318" t="s">
        <v>254</v>
      </c>
      <c r="G168" s="318" t="s">
        <v>255</v>
      </c>
      <c r="H168" s="318" t="s">
        <v>256</v>
      </c>
      <c r="I168" s="318" t="s">
        <v>255</v>
      </c>
    </row>
    <row r="169" spans="1:9" customFormat="1" ht="20.149999999999999" customHeight="1" x14ac:dyDescent="0.35">
      <c r="A169" s="315">
        <v>4</v>
      </c>
      <c r="B169" s="316" t="s">
        <v>261</v>
      </c>
      <c r="C169" s="316">
        <f>data!AL59</f>
        <v>3842</v>
      </c>
      <c r="D169" s="316">
        <f>data!AM59</f>
        <v>0</v>
      </c>
      <c r="E169" s="316">
        <f>data!AN59</f>
        <v>0</v>
      </c>
      <c r="F169" s="316">
        <f>data!AO59</f>
        <v>18987</v>
      </c>
      <c r="G169" s="316">
        <f>data!AP59</f>
        <v>5776</v>
      </c>
      <c r="H169" s="316">
        <f>data!AQ59</f>
        <v>0</v>
      </c>
      <c r="I169" s="316">
        <f>data!AR59</f>
        <v>0</v>
      </c>
    </row>
    <row r="170" spans="1:9" customFormat="1" ht="20.149999999999999" customHeight="1" x14ac:dyDescent="0.35">
      <c r="A170" s="315">
        <v>5</v>
      </c>
      <c r="B170" s="316" t="s">
        <v>262</v>
      </c>
      <c r="C170" s="323">
        <f>data!AL60</f>
        <v>0</v>
      </c>
      <c r="D170" s="323">
        <f>data!AM60</f>
        <v>0</v>
      </c>
      <c r="E170" s="323">
        <f>data!AN60</f>
        <v>0</v>
      </c>
      <c r="F170" s="323">
        <f>data!AO60</f>
        <v>3.39</v>
      </c>
      <c r="G170" s="323">
        <f>data!AP60</f>
        <v>5.66</v>
      </c>
      <c r="H170" s="323">
        <f>data!AQ60</f>
        <v>0</v>
      </c>
      <c r="I170" s="323">
        <f>data!AR60</f>
        <v>0</v>
      </c>
    </row>
    <row r="171" spans="1:9" customFormat="1" ht="20.149999999999999" customHeight="1" x14ac:dyDescent="0.35">
      <c r="A171" s="315">
        <v>6</v>
      </c>
      <c r="B171" s="316" t="s">
        <v>263</v>
      </c>
      <c r="C171" s="316">
        <f>data!AL61</f>
        <v>0</v>
      </c>
      <c r="D171" s="316">
        <f>data!AM61</f>
        <v>0</v>
      </c>
      <c r="E171" s="316">
        <f>data!AN61</f>
        <v>0</v>
      </c>
      <c r="F171" s="316">
        <f>data!AO61</f>
        <v>273334</v>
      </c>
      <c r="G171" s="316">
        <f>data!AP61</f>
        <v>853854</v>
      </c>
      <c r="H171" s="316">
        <f>data!AQ61</f>
        <v>0</v>
      </c>
      <c r="I171" s="316">
        <f>data!AR61</f>
        <v>0</v>
      </c>
    </row>
    <row r="172" spans="1:9" customFormat="1" ht="20.149999999999999" customHeight="1" x14ac:dyDescent="0.35">
      <c r="A172" s="315">
        <v>7</v>
      </c>
      <c r="B172" s="316" t="s">
        <v>11</v>
      </c>
      <c r="C172" s="316">
        <f>data!AL62</f>
        <v>0</v>
      </c>
      <c r="D172" s="316">
        <f>data!AM62</f>
        <v>0</v>
      </c>
      <c r="E172" s="316">
        <f>data!AN62</f>
        <v>0</v>
      </c>
      <c r="F172" s="316">
        <f>data!AO62</f>
        <v>69510</v>
      </c>
      <c r="G172" s="316">
        <f>data!AP62</f>
        <v>217137</v>
      </c>
      <c r="H172" s="316">
        <f>data!AQ62</f>
        <v>0</v>
      </c>
      <c r="I172" s="316">
        <f>data!AR62</f>
        <v>0</v>
      </c>
    </row>
    <row r="173" spans="1:9" customFormat="1" ht="20.149999999999999" customHeight="1" x14ac:dyDescent="0.35">
      <c r="A173" s="315">
        <v>8</v>
      </c>
      <c r="B173" s="316" t="s">
        <v>264</v>
      </c>
      <c r="C173" s="316">
        <f>data!AL63</f>
        <v>301148</v>
      </c>
      <c r="D173" s="316">
        <f>data!AM63</f>
        <v>0</v>
      </c>
      <c r="E173" s="316">
        <f>data!AN63</f>
        <v>0</v>
      </c>
      <c r="F173" s="316">
        <f>data!AO63</f>
        <v>219069</v>
      </c>
      <c r="G173" s="316">
        <f>data!AP63</f>
        <v>0</v>
      </c>
      <c r="H173" s="316">
        <f>data!AQ63</f>
        <v>0</v>
      </c>
      <c r="I173" s="316">
        <f>data!AR63</f>
        <v>0</v>
      </c>
    </row>
    <row r="174" spans="1:9" customFormat="1" ht="20.149999999999999" customHeight="1" x14ac:dyDescent="0.35">
      <c r="A174" s="315">
        <v>9</v>
      </c>
      <c r="B174" s="316" t="s">
        <v>265</v>
      </c>
      <c r="C174" s="316">
        <f>data!AL64</f>
        <v>5189</v>
      </c>
      <c r="D174" s="316">
        <f>data!AM64</f>
        <v>0</v>
      </c>
      <c r="E174" s="316">
        <f>data!AN64</f>
        <v>0</v>
      </c>
      <c r="F174" s="316">
        <f>data!AO64</f>
        <v>28611</v>
      </c>
      <c r="G174" s="316">
        <f>data!AP64</f>
        <v>93109</v>
      </c>
      <c r="H174" s="316">
        <f>data!AQ64</f>
        <v>0</v>
      </c>
      <c r="I174" s="316">
        <f>data!AR64</f>
        <v>0</v>
      </c>
    </row>
    <row r="175" spans="1:9" customFormat="1" ht="20.149999999999999" customHeight="1" x14ac:dyDescent="0.35">
      <c r="A175" s="315">
        <v>10</v>
      </c>
      <c r="B175" s="316" t="s">
        <v>524</v>
      </c>
      <c r="C175" s="316">
        <f>data!AL65</f>
        <v>344</v>
      </c>
      <c r="D175" s="316">
        <f>data!AM65</f>
        <v>0</v>
      </c>
      <c r="E175" s="316">
        <f>data!AN65</f>
        <v>0</v>
      </c>
      <c r="F175" s="316">
        <f>data!AO65</f>
        <v>0</v>
      </c>
      <c r="G175" s="316">
        <f>data!AP65</f>
        <v>3362</v>
      </c>
      <c r="H175" s="316">
        <f>data!AQ65</f>
        <v>0</v>
      </c>
      <c r="I175" s="316">
        <f>data!AR65</f>
        <v>0</v>
      </c>
    </row>
    <row r="176" spans="1:9" customFormat="1" ht="20.149999999999999" customHeight="1" x14ac:dyDescent="0.35">
      <c r="A176" s="315">
        <v>11</v>
      </c>
      <c r="B176" s="316" t="s">
        <v>525</v>
      </c>
      <c r="C176" s="316">
        <f>data!AL66</f>
        <v>1009</v>
      </c>
      <c r="D176" s="316">
        <f>data!AM66</f>
        <v>0</v>
      </c>
      <c r="E176" s="316">
        <f>data!AN66</f>
        <v>0</v>
      </c>
      <c r="F176" s="316">
        <f>data!AO66</f>
        <v>7437</v>
      </c>
      <c r="G176" s="316">
        <f>data!AP66</f>
        <v>19925</v>
      </c>
      <c r="H176" s="316">
        <f>data!AQ66</f>
        <v>0</v>
      </c>
      <c r="I176" s="316">
        <f>data!AR66</f>
        <v>0</v>
      </c>
    </row>
    <row r="177" spans="1:9" customFormat="1" ht="20.149999999999999" customHeight="1" x14ac:dyDescent="0.35">
      <c r="A177" s="315">
        <v>12</v>
      </c>
      <c r="B177" s="316" t="s">
        <v>16</v>
      </c>
      <c r="C177" s="316">
        <f>data!AL67</f>
        <v>13179</v>
      </c>
      <c r="D177" s="316">
        <f>data!AM67</f>
        <v>0</v>
      </c>
      <c r="E177" s="316">
        <f>data!AN67</f>
        <v>0</v>
      </c>
      <c r="F177" s="316">
        <f>data!AO67</f>
        <v>41066</v>
      </c>
      <c r="G177" s="316">
        <f>data!AP67</f>
        <v>5692</v>
      </c>
      <c r="H177" s="316">
        <f>data!AQ67</f>
        <v>0</v>
      </c>
      <c r="I177" s="316">
        <f>data!AR67</f>
        <v>0</v>
      </c>
    </row>
    <row r="178" spans="1:9" customFormat="1" ht="20.149999999999999" customHeight="1" x14ac:dyDescent="0.35">
      <c r="A178" s="315">
        <v>13</v>
      </c>
      <c r="B178" s="316" t="s">
        <v>995</v>
      </c>
      <c r="C178" s="316">
        <f>data!AL68</f>
        <v>6908</v>
      </c>
      <c r="D178" s="316">
        <f>data!AM68</f>
        <v>0</v>
      </c>
      <c r="E178" s="316">
        <f>data!AN68</f>
        <v>0</v>
      </c>
      <c r="F178" s="316">
        <f>data!AO68</f>
        <v>7910</v>
      </c>
      <c r="G178" s="316">
        <f>data!AP68</f>
        <v>56325</v>
      </c>
      <c r="H178" s="316">
        <f>data!AQ68</f>
        <v>0</v>
      </c>
      <c r="I178" s="316">
        <f>data!AR68</f>
        <v>0</v>
      </c>
    </row>
    <row r="179" spans="1:9" customFormat="1" ht="20.149999999999999" customHeight="1" x14ac:dyDescent="0.35">
      <c r="A179" s="315">
        <v>14</v>
      </c>
      <c r="B179" s="316" t="s">
        <v>996</v>
      </c>
      <c r="C179" s="316">
        <f>data!AL69</f>
        <v>1682</v>
      </c>
      <c r="D179" s="316">
        <f>data!AM69</f>
        <v>0</v>
      </c>
      <c r="E179" s="316">
        <f>data!AN69</f>
        <v>0</v>
      </c>
      <c r="F179" s="316">
        <f>data!AO69</f>
        <v>8539</v>
      </c>
      <c r="G179" s="316">
        <f>data!AP69</f>
        <v>29533</v>
      </c>
      <c r="H179" s="316">
        <f>data!AQ69</f>
        <v>0</v>
      </c>
      <c r="I179" s="316">
        <f>data!AR69</f>
        <v>0</v>
      </c>
    </row>
    <row r="180" spans="1:9" customFormat="1" ht="20.149999999999999" customHeight="1" x14ac:dyDescent="0.35">
      <c r="A180" s="315">
        <v>15</v>
      </c>
      <c r="B180" s="316" t="s">
        <v>284</v>
      </c>
      <c r="C180" s="316">
        <f>-data!AL84</f>
        <v>0</v>
      </c>
      <c r="D180" s="316">
        <f>-data!AM84</f>
        <v>0</v>
      </c>
      <c r="E180" s="316">
        <f>-data!AN84</f>
        <v>0</v>
      </c>
      <c r="F180" s="316">
        <f>-data!AO84</f>
        <v>0</v>
      </c>
      <c r="G180" s="316">
        <f>-data!AP84</f>
        <v>0</v>
      </c>
      <c r="H180" s="316">
        <f>-data!AQ84</f>
        <v>0</v>
      </c>
      <c r="I180" s="316">
        <f>-data!AR84</f>
        <v>0</v>
      </c>
    </row>
    <row r="181" spans="1:9" customFormat="1" ht="20.149999999999999" customHeight="1" x14ac:dyDescent="0.35">
      <c r="A181" s="315">
        <v>16</v>
      </c>
      <c r="B181" s="324" t="s">
        <v>997</v>
      </c>
      <c r="C181" s="316">
        <f>data!AL85</f>
        <v>329459</v>
      </c>
      <c r="D181" s="316">
        <f>data!AM85</f>
        <v>0</v>
      </c>
      <c r="E181" s="316">
        <f>data!AN85</f>
        <v>0</v>
      </c>
      <c r="F181" s="316">
        <f>data!AO85</f>
        <v>655476</v>
      </c>
      <c r="G181" s="316">
        <f>data!AP85</f>
        <v>1278937</v>
      </c>
      <c r="H181" s="316">
        <f>data!AQ85</f>
        <v>0</v>
      </c>
      <c r="I181" s="316">
        <f>data!AR85</f>
        <v>0</v>
      </c>
    </row>
    <row r="182" spans="1:9" customFormat="1" ht="20.149999999999999" customHeight="1" x14ac:dyDescent="0.35">
      <c r="A182" s="315">
        <v>17</v>
      </c>
      <c r="B182" s="316" t="s">
        <v>286</v>
      </c>
      <c r="C182" s="326"/>
      <c r="D182" s="326"/>
      <c r="E182" s="326"/>
      <c r="F182" s="326"/>
      <c r="G182" s="326"/>
      <c r="H182" s="326"/>
      <c r="I182" s="326"/>
    </row>
    <row r="183" spans="1:9" customFormat="1" ht="20.149999999999999" customHeight="1" x14ac:dyDescent="0.35">
      <c r="A183" s="315">
        <v>18</v>
      </c>
      <c r="B183" s="316" t="s">
        <v>998</v>
      </c>
      <c r="C183" s="324">
        <f>+data!M703</f>
        <v>96360</v>
      </c>
      <c r="D183" s="324">
        <f>+data!M704</f>
        <v>0</v>
      </c>
      <c r="E183" s="324">
        <f>+data!M705</f>
        <v>0</v>
      </c>
      <c r="F183" s="324">
        <f>+data!M706</f>
        <v>496740</v>
      </c>
      <c r="G183" s="324">
        <f>+data!M707</f>
        <v>246966</v>
      </c>
      <c r="H183" s="324">
        <f>+data!M708</f>
        <v>0</v>
      </c>
      <c r="I183" s="324">
        <f>+data!M709</f>
        <v>0</v>
      </c>
    </row>
    <row r="184" spans="1:9" customFormat="1" ht="20.149999999999999" customHeight="1" x14ac:dyDescent="0.35">
      <c r="A184" s="315">
        <v>19</v>
      </c>
      <c r="B184" s="324" t="s">
        <v>999</v>
      </c>
      <c r="C184" s="316">
        <f>data!AL87</f>
        <v>72278</v>
      </c>
      <c r="D184" s="316">
        <f>data!AM87</f>
        <v>0</v>
      </c>
      <c r="E184" s="316">
        <f>data!AN87</f>
        <v>0</v>
      </c>
      <c r="F184" s="316">
        <f>data!AO87</f>
        <v>1750308</v>
      </c>
      <c r="G184" s="316">
        <f>data!AP87</f>
        <v>0</v>
      </c>
      <c r="H184" s="316">
        <f>data!AQ87</f>
        <v>0</v>
      </c>
      <c r="I184" s="316">
        <f>data!AR87</f>
        <v>0</v>
      </c>
    </row>
    <row r="185" spans="1:9" customFormat="1" ht="20.149999999999999" customHeight="1" x14ac:dyDescent="0.35">
      <c r="A185" s="315">
        <v>20</v>
      </c>
      <c r="B185" s="324" t="s">
        <v>1000</v>
      </c>
      <c r="C185" s="316">
        <f>data!AL88</f>
        <v>1476226</v>
      </c>
      <c r="D185" s="316">
        <f>data!AM88</f>
        <v>0</v>
      </c>
      <c r="E185" s="316">
        <f>data!AN88</f>
        <v>0</v>
      </c>
      <c r="F185" s="316">
        <f>data!AO88</f>
        <v>362396.5</v>
      </c>
      <c r="G185" s="316">
        <f>data!AP88</f>
        <v>2829975</v>
      </c>
      <c r="H185" s="316">
        <f>data!AQ88</f>
        <v>0</v>
      </c>
      <c r="I185" s="316">
        <f>data!AR88</f>
        <v>0</v>
      </c>
    </row>
    <row r="186" spans="1:9" customFormat="1" ht="20.149999999999999" customHeight="1" x14ac:dyDescent="0.35">
      <c r="A186" s="315">
        <v>21</v>
      </c>
      <c r="B186" s="324" t="s">
        <v>1001</v>
      </c>
      <c r="C186" s="316">
        <f>data!AL89</f>
        <v>1548504</v>
      </c>
      <c r="D186" s="316">
        <f>data!AM89</f>
        <v>0</v>
      </c>
      <c r="E186" s="316">
        <f>data!AN89</f>
        <v>0</v>
      </c>
      <c r="F186" s="316">
        <f>data!AO89</f>
        <v>2112704.5</v>
      </c>
      <c r="G186" s="316">
        <f>data!AP89</f>
        <v>2829975</v>
      </c>
      <c r="H186" s="316">
        <f>data!AQ89</f>
        <v>0</v>
      </c>
      <c r="I186" s="316">
        <f>data!AR89</f>
        <v>0</v>
      </c>
    </row>
    <row r="187" spans="1:9" customFormat="1" ht="20.149999999999999" customHeight="1" x14ac:dyDescent="0.35">
      <c r="A187" s="315" t="s">
        <v>1002</v>
      </c>
      <c r="B187" s="316"/>
      <c r="C187" s="326"/>
      <c r="D187" s="326"/>
      <c r="E187" s="326"/>
      <c r="F187" s="326"/>
      <c r="G187" s="326"/>
      <c r="H187" s="326"/>
      <c r="I187" s="326"/>
    </row>
    <row r="188" spans="1:9" customFormat="1" ht="20.149999999999999" customHeight="1" x14ac:dyDescent="0.35">
      <c r="A188" s="315">
        <v>22</v>
      </c>
      <c r="B188" s="316" t="s">
        <v>1003</v>
      </c>
      <c r="C188" s="316">
        <f>data!AL90</f>
        <v>345</v>
      </c>
      <c r="D188" s="316">
        <f>data!AM90</f>
        <v>0</v>
      </c>
      <c r="E188" s="316">
        <f>data!AN90</f>
        <v>0</v>
      </c>
      <c r="F188" s="316">
        <f>data!AO90</f>
        <v>1075</v>
      </c>
      <c r="G188" s="316">
        <f>data!AP90</f>
        <v>149</v>
      </c>
      <c r="H188" s="316">
        <f>data!AQ90</f>
        <v>0</v>
      </c>
      <c r="I188" s="316">
        <f>data!AR90</f>
        <v>0</v>
      </c>
    </row>
    <row r="189" spans="1:9" customFormat="1" ht="20.149999999999999" customHeight="1" x14ac:dyDescent="0.35">
      <c r="A189" s="315">
        <v>23</v>
      </c>
      <c r="B189" s="316" t="s">
        <v>1004</v>
      </c>
      <c r="C189" s="316">
        <f>data!AL91</f>
        <v>0</v>
      </c>
      <c r="D189" s="316">
        <f>data!AM91</f>
        <v>0</v>
      </c>
      <c r="E189" s="316">
        <f>data!AN91</f>
        <v>0</v>
      </c>
      <c r="F189" s="316">
        <f>data!AO91</f>
        <v>2580</v>
      </c>
      <c r="G189" s="316">
        <f>data!AP91</f>
        <v>0</v>
      </c>
      <c r="H189" s="316">
        <f>data!AQ91</f>
        <v>0</v>
      </c>
      <c r="I189" s="316">
        <f>data!AR91</f>
        <v>0</v>
      </c>
    </row>
    <row r="190" spans="1:9" customFormat="1" ht="20.149999999999999" customHeight="1" x14ac:dyDescent="0.35">
      <c r="A190" s="315">
        <v>24</v>
      </c>
      <c r="B190" s="316" t="s">
        <v>1005</v>
      </c>
      <c r="C190" s="316">
        <f>data!AL92</f>
        <v>70.8</v>
      </c>
      <c r="D190" s="316">
        <f>data!AM92</f>
        <v>0</v>
      </c>
      <c r="E190" s="316">
        <f>data!AN92</f>
        <v>0</v>
      </c>
      <c r="F190" s="316">
        <f>data!AO92</f>
        <v>220.67</v>
      </c>
      <c r="G190" s="316">
        <f>data!AP92</f>
        <v>30.58</v>
      </c>
      <c r="H190" s="316">
        <f>data!AQ92</f>
        <v>0</v>
      </c>
      <c r="I190" s="316">
        <f>data!AR92</f>
        <v>0</v>
      </c>
    </row>
    <row r="191" spans="1:9" customFormat="1" ht="20.149999999999999" customHeight="1" x14ac:dyDescent="0.35">
      <c r="A191" s="315">
        <v>25</v>
      </c>
      <c r="B191" s="316" t="s">
        <v>1006</v>
      </c>
      <c r="C191" s="316">
        <f>data!AL93</f>
        <v>0</v>
      </c>
      <c r="D191" s="316">
        <f>data!AM93</f>
        <v>0</v>
      </c>
      <c r="E191" s="316">
        <f>data!AN93</f>
        <v>0</v>
      </c>
      <c r="F191" s="316">
        <f>data!AO93</f>
        <v>9884</v>
      </c>
      <c r="G191" s="316">
        <f>data!AP93</f>
        <v>0</v>
      </c>
      <c r="H191" s="316">
        <f>data!AQ93</f>
        <v>0</v>
      </c>
      <c r="I191" s="316">
        <f>data!AR93</f>
        <v>0</v>
      </c>
    </row>
    <row r="192" spans="1:9" customFormat="1" ht="20.149999999999999" customHeight="1" x14ac:dyDescent="0.35">
      <c r="A192" s="315">
        <v>26</v>
      </c>
      <c r="B192" s="316" t="s">
        <v>294</v>
      </c>
      <c r="C192" s="323">
        <f>data!AL94</f>
        <v>0</v>
      </c>
      <c r="D192" s="323">
        <f>data!AM94</f>
        <v>0</v>
      </c>
      <c r="E192" s="323">
        <f>data!AN94</f>
        <v>0</v>
      </c>
      <c r="F192" s="323">
        <f>data!AO94</f>
        <v>3.06</v>
      </c>
      <c r="G192" s="323">
        <f>data!AP94</f>
        <v>0</v>
      </c>
      <c r="H192" s="323">
        <f>data!AQ94</f>
        <v>0</v>
      </c>
      <c r="I192" s="323">
        <f>data!AR94</f>
        <v>0</v>
      </c>
    </row>
    <row r="193" spans="1:9" customFormat="1" ht="20.149999999999999" customHeight="1" x14ac:dyDescent="0.35">
      <c r="A193" s="309" t="s">
        <v>988</v>
      </c>
      <c r="B193" s="310"/>
      <c r="C193" s="310"/>
      <c r="D193" s="310"/>
      <c r="E193" s="310"/>
      <c r="F193" s="310"/>
      <c r="G193" s="310"/>
      <c r="H193" s="310"/>
      <c r="I193" s="309"/>
    </row>
    <row r="194" spans="1:9" customFormat="1" ht="20.149999999999999" customHeight="1" x14ac:dyDescent="0.35">
      <c r="D194" s="311"/>
      <c r="I194" s="312" t="s">
        <v>1026</v>
      </c>
    </row>
    <row r="195" spans="1:9" customFormat="1" ht="20.149999999999999" customHeight="1" x14ac:dyDescent="0.35">
      <c r="A195" s="311"/>
    </row>
    <row r="196" spans="1:9" customFormat="1" ht="20.149999999999999" customHeight="1" x14ac:dyDescent="0.35">
      <c r="A196" s="313" t="str">
        <f>"Hospital: "&amp;data!C98</f>
        <v>Hospital: PHM Medical Center</v>
      </c>
      <c r="G196" s="314"/>
      <c r="H196" s="313" t="str">
        <f>"FYE: "&amp;data!C96</f>
        <v>FYE: 12/31/2023</v>
      </c>
    </row>
    <row r="197" spans="1:9" customFormat="1" ht="20.149999999999999" customHeight="1" x14ac:dyDescent="0.35">
      <c r="A197" s="315">
        <v>1</v>
      </c>
      <c r="B197" s="316" t="s">
        <v>236</v>
      </c>
      <c r="C197" s="318" t="s">
        <v>78</v>
      </c>
      <c r="D197" s="318" t="s">
        <v>79</v>
      </c>
      <c r="E197" s="318" t="s">
        <v>80</v>
      </c>
      <c r="F197" s="318" t="s">
        <v>81</v>
      </c>
      <c r="G197" s="318" t="s">
        <v>82</v>
      </c>
      <c r="H197" s="318" t="s">
        <v>83</v>
      </c>
      <c r="I197" s="318" t="s">
        <v>84</v>
      </c>
    </row>
    <row r="198" spans="1:9" customFormat="1" ht="20.149999999999999" customHeight="1" x14ac:dyDescent="0.35">
      <c r="A198" s="319">
        <v>2</v>
      </c>
      <c r="B198" s="320" t="s">
        <v>990</v>
      </c>
      <c r="C198" s="322"/>
      <c r="D198" s="322" t="s">
        <v>157</v>
      </c>
      <c r="E198" s="322" t="s">
        <v>158</v>
      </c>
      <c r="F198" s="322" t="s">
        <v>159</v>
      </c>
      <c r="G198" s="322" t="s">
        <v>1027</v>
      </c>
      <c r="H198" s="322" t="s">
        <v>161</v>
      </c>
      <c r="I198" s="322"/>
    </row>
    <row r="199" spans="1:9" customFormat="1" ht="20.149999999999999" customHeight="1" x14ac:dyDescent="0.35">
      <c r="A199" s="319"/>
      <c r="B199" s="320"/>
      <c r="C199" s="322" t="s">
        <v>156</v>
      </c>
      <c r="D199" s="322" t="s">
        <v>258</v>
      </c>
      <c r="E199" s="322" t="s">
        <v>1028</v>
      </c>
      <c r="F199" s="322" t="s">
        <v>213</v>
      </c>
      <c r="G199" s="322" t="s">
        <v>228</v>
      </c>
      <c r="H199" s="322" t="s">
        <v>215</v>
      </c>
      <c r="I199" s="322" t="s">
        <v>162</v>
      </c>
    </row>
    <row r="200" spans="1:9" customFormat="1" ht="20.149999999999999" customHeight="1" x14ac:dyDescent="0.35">
      <c r="A200" s="315">
        <v>3</v>
      </c>
      <c r="B200" s="316" t="s">
        <v>994</v>
      </c>
      <c r="C200" s="318" t="s">
        <v>253</v>
      </c>
      <c r="D200" s="318" t="s">
        <v>258</v>
      </c>
      <c r="E200" s="318" t="s">
        <v>255</v>
      </c>
      <c r="F200" s="328"/>
      <c r="G200" s="328"/>
      <c r="H200" s="328"/>
      <c r="I200" s="318" t="s">
        <v>259</v>
      </c>
    </row>
    <row r="201" spans="1:9" customFormat="1" ht="20.149999999999999" customHeight="1" x14ac:dyDescent="0.35">
      <c r="A201" s="315">
        <v>4</v>
      </c>
      <c r="B201" s="316" t="s">
        <v>261</v>
      </c>
      <c r="C201" s="316">
        <f>data!AS59</f>
        <v>0</v>
      </c>
      <c r="D201" s="316">
        <f>data!AT59</f>
        <v>0</v>
      </c>
      <c r="E201" s="316">
        <f>data!AU59</f>
        <v>0</v>
      </c>
      <c r="F201" s="328"/>
      <c r="G201" s="328"/>
      <c r="H201" s="328"/>
      <c r="I201" s="316">
        <f>data!AY59</f>
        <v>19666</v>
      </c>
    </row>
    <row r="202" spans="1:9" customFormat="1" ht="20.149999999999999" customHeight="1" x14ac:dyDescent="0.35">
      <c r="A202" s="315">
        <v>5</v>
      </c>
      <c r="B202" s="316" t="s">
        <v>262</v>
      </c>
      <c r="C202" s="323">
        <f>data!AS60</f>
        <v>0</v>
      </c>
      <c r="D202" s="323">
        <f>data!AT60</f>
        <v>0</v>
      </c>
      <c r="E202" s="323">
        <f>data!AU60</f>
        <v>0</v>
      </c>
      <c r="F202" s="323">
        <f>data!AV60</f>
        <v>0</v>
      </c>
      <c r="G202" s="323">
        <f>data!AW60</f>
        <v>0</v>
      </c>
      <c r="H202" s="323">
        <f>data!AX60</f>
        <v>0</v>
      </c>
      <c r="I202" s="323">
        <f>data!AY60</f>
        <v>8.68</v>
      </c>
    </row>
    <row r="203" spans="1:9" customFormat="1" ht="20.149999999999999" customHeight="1" x14ac:dyDescent="0.35">
      <c r="A203" s="315">
        <v>6</v>
      </c>
      <c r="B203" s="316" t="s">
        <v>263</v>
      </c>
      <c r="C203" s="316">
        <f>data!AS61</f>
        <v>0</v>
      </c>
      <c r="D203" s="316">
        <f>data!AT61</f>
        <v>0</v>
      </c>
      <c r="E203" s="316">
        <f>data!AU61</f>
        <v>0</v>
      </c>
      <c r="F203" s="316">
        <f>data!AV61</f>
        <v>0</v>
      </c>
      <c r="G203" s="316">
        <f>data!AW61</f>
        <v>0</v>
      </c>
      <c r="H203" s="316">
        <f>data!AX61</f>
        <v>0</v>
      </c>
      <c r="I203" s="316">
        <f>data!AY61</f>
        <v>546695</v>
      </c>
    </row>
    <row r="204" spans="1:9" customFormat="1" ht="20.149999999999999" customHeight="1" x14ac:dyDescent="0.35">
      <c r="A204" s="315">
        <v>7</v>
      </c>
      <c r="B204" s="316" t="s">
        <v>11</v>
      </c>
      <c r="C204" s="316">
        <f>data!AS62</f>
        <v>0</v>
      </c>
      <c r="D204" s="316">
        <f>data!AT62</f>
        <v>0</v>
      </c>
      <c r="E204" s="316">
        <f>data!AU62</f>
        <v>0</v>
      </c>
      <c r="F204" s="316">
        <f>data!AV62</f>
        <v>0</v>
      </c>
      <c r="G204" s="316">
        <f>data!AW62</f>
        <v>0</v>
      </c>
      <c r="H204" s="316">
        <f>data!AX62</f>
        <v>0</v>
      </c>
      <c r="I204" s="316">
        <f>data!AY62</f>
        <v>139026</v>
      </c>
    </row>
    <row r="205" spans="1:9" customFormat="1" ht="20.149999999999999" customHeight="1" x14ac:dyDescent="0.35">
      <c r="A205" s="315">
        <v>8</v>
      </c>
      <c r="B205" s="316" t="s">
        <v>264</v>
      </c>
      <c r="C205" s="316">
        <f>data!AS63</f>
        <v>0</v>
      </c>
      <c r="D205" s="316">
        <f>data!AT63</f>
        <v>0</v>
      </c>
      <c r="E205" s="316">
        <f>data!AU63</f>
        <v>0</v>
      </c>
      <c r="F205" s="316">
        <f>data!AV63</f>
        <v>0</v>
      </c>
      <c r="G205" s="316">
        <f>data!AW63</f>
        <v>0</v>
      </c>
      <c r="H205" s="316">
        <f>data!AX63</f>
        <v>0</v>
      </c>
      <c r="I205" s="316">
        <f>data!AY63</f>
        <v>192128</v>
      </c>
    </row>
    <row r="206" spans="1:9" customFormat="1" ht="20.149999999999999" customHeight="1" x14ac:dyDescent="0.35">
      <c r="A206" s="315">
        <v>9</v>
      </c>
      <c r="B206" s="316" t="s">
        <v>265</v>
      </c>
      <c r="C206" s="316">
        <f>data!AS64</f>
        <v>0</v>
      </c>
      <c r="D206" s="316">
        <f>data!AT64</f>
        <v>0</v>
      </c>
      <c r="E206" s="316">
        <f>data!AU64</f>
        <v>0</v>
      </c>
      <c r="F206" s="316">
        <f>data!AV64</f>
        <v>0</v>
      </c>
      <c r="G206" s="316">
        <f>data!AW64</f>
        <v>0</v>
      </c>
      <c r="H206" s="316">
        <f>data!AX64</f>
        <v>0</v>
      </c>
      <c r="I206" s="316">
        <f>data!AY64</f>
        <v>396058</v>
      </c>
    </row>
    <row r="207" spans="1:9" customFormat="1" ht="20.149999999999999" customHeight="1" x14ac:dyDescent="0.35">
      <c r="A207" s="315">
        <v>10</v>
      </c>
      <c r="B207" s="316" t="s">
        <v>524</v>
      </c>
      <c r="C207" s="316">
        <f>data!AS65</f>
        <v>0</v>
      </c>
      <c r="D207" s="316">
        <f>data!AT65</f>
        <v>0</v>
      </c>
      <c r="E207" s="316">
        <f>data!AU65</f>
        <v>0</v>
      </c>
      <c r="F207" s="316">
        <f>data!AV65</f>
        <v>0</v>
      </c>
      <c r="G207" s="316">
        <f>data!AW65</f>
        <v>0</v>
      </c>
      <c r="H207" s="316">
        <f>data!AX65</f>
        <v>0</v>
      </c>
      <c r="I207" s="316">
        <f>data!AY65</f>
        <v>0</v>
      </c>
    </row>
    <row r="208" spans="1:9" customFormat="1" ht="20.149999999999999" customHeight="1" x14ac:dyDescent="0.35">
      <c r="A208" s="315">
        <v>11</v>
      </c>
      <c r="B208" s="316" t="s">
        <v>525</v>
      </c>
      <c r="C208" s="316">
        <f>data!AS66</f>
        <v>0</v>
      </c>
      <c r="D208" s="316">
        <f>data!AT66</f>
        <v>0</v>
      </c>
      <c r="E208" s="316">
        <f>data!AU66</f>
        <v>0</v>
      </c>
      <c r="F208" s="316">
        <f>data!AV66</f>
        <v>0</v>
      </c>
      <c r="G208" s="316">
        <f>data!AW66</f>
        <v>0</v>
      </c>
      <c r="H208" s="316">
        <f>data!AX66</f>
        <v>0</v>
      </c>
      <c r="I208" s="316">
        <f>data!AY66</f>
        <v>278577</v>
      </c>
    </row>
    <row r="209" spans="1:9" customFormat="1" ht="20.149999999999999" customHeight="1" x14ac:dyDescent="0.35">
      <c r="A209" s="315">
        <v>12</v>
      </c>
      <c r="B209" s="316" t="s">
        <v>16</v>
      </c>
      <c r="C209" s="316">
        <f>data!AS67</f>
        <v>0</v>
      </c>
      <c r="D209" s="316">
        <f>data!AT67</f>
        <v>0</v>
      </c>
      <c r="E209" s="316">
        <f>data!AU67</f>
        <v>0</v>
      </c>
      <c r="F209" s="316">
        <f>data!AV67</f>
        <v>0</v>
      </c>
      <c r="G209" s="316">
        <f>data!AW67</f>
        <v>0</v>
      </c>
      <c r="H209" s="316">
        <f>data!AX67</f>
        <v>0</v>
      </c>
      <c r="I209" s="316">
        <f>data!AY67</f>
        <v>82514</v>
      </c>
    </row>
    <row r="210" spans="1:9" customFormat="1" ht="20.149999999999999" customHeight="1" x14ac:dyDescent="0.35">
      <c r="A210" s="315">
        <v>13</v>
      </c>
      <c r="B210" s="316" t="s">
        <v>995</v>
      </c>
      <c r="C210" s="316">
        <f>data!AS68</f>
        <v>0</v>
      </c>
      <c r="D210" s="316">
        <f>data!AT68</f>
        <v>0</v>
      </c>
      <c r="E210" s="316">
        <f>data!AU68</f>
        <v>0</v>
      </c>
      <c r="F210" s="316">
        <f>data!AV68</f>
        <v>0</v>
      </c>
      <c r="G210" s="316">
        <f>data!AW68</f>
        <v>0</v>
      </c>
      <c r="H210" s="316">
        <f>data!AX68</f>
        <v>0</v>
      </c>
      <c r="I210" s="316">
        <f>data!AY68</f>
        <v>0</v>
      </c>
    </row>
    <row r="211" spans="1:9" customFormat="1" ht="20.149999999999999" customHeight="1" x14ac:dyDescent="0.35">
      <c r="A211" s="315">
        <v>14</v>
      </c>
      <c r="B211" s="316" t="s">
        <v>996</v>
      </c>
      <c r="C211" s="316">
        <f>data!AS69</f>
        <v>0</v>
      </c>
      <c r="D211" s="316">
        <f>data!AT69</f>
        <v>0</v>
      </c>
      <c r="E211" s="316">
        <f>data!AU69</f>
        <v>0</v>
      </c>
      <c r="F211" s="316">
        <f>data!AV69</f>
        <v>0</v>
      </c>
      <c r="G211" s="316">
        <f>data!AW69</f>
        <v>0</v>
      </c>
      <c r="H211" s="316">
        <f>data!AX69</f>
        <v>0</v>
      </c>
      <c r="I211" s="316">
        <f>data!AY69</f>
        <v>8765</v>
      </c>
    </row>
    <row r="212" spans="1:9" customFormat="1" ht="20.149999999999999" customHeight="1" x14ac:dyDescent="0.35">
      <c r="A212" s="315">
        <v>15</v>
      </c>
      <c r="B212" s="316" t="s">
        <v>284</v>
      </c>
      <c r="C212" s="316">
        <f>-data!AS84</f>
        <v>0</v>
      </c>
      <c r="D212" s="316">
        <f>-data!AT84</f>
        <v>0</v>
      </c>
      <c r="E212" s="316">
        <f>-data!AU84</f>
        <v>0</v>
      </c>
      <c r="F212" s="316">
        <f>-data!AV84</f>
        <v>0</v>
      </c>
      <c r="G212" s="316">
        <f>-data!AW84</f>
        <v>0</v>
      </c>
      <c r="H212" s="316">
        <f>-data!AX84</f>
        <v>0</v>
      </c>
      <c r="I212" s="316">
        <f>-data!AY84</f>
        <v>-174333</v>
      </c>
    </row>
    <row r="213" spans="1:9" customFormat="1" ht="20.149999999999999" customHeight="1" x14ac:dyDescent="0.35">
      <c r="A213" s="315">
        <v>16</v>
      </c>
      <c r="B213" s="324" t="s">
        <v>997</v>
      </c>
      <c r="C213" s="316">
        <f>data!AS85</f>
        <v>0</v>
      </c>
      <c r="D213" s="316">
        <f>data!AT85</f>
        <v>0</v>
      </c>
      <c r="E213" s="316">
        <f>data!AU85</f>
        <v>0</v>
      </c>
      <c r="F213" s="316">
        <f>data!AV85</f>
        <v>0</v>
      </c>
      <c r="G213" s="316">
        <f>data!AW85</f>
        <v>0</v>
      </c>
      <c r="H213" s="316">
        <f>data!AX85</f>
        <v>0</v>
      </c>
      <c r="I213" s="316">
        <f>data!AY85</f>
        <v>1469430</v>
      </c>
    </row>
    <row r="214" spans="1:9" customFormat="1" ht="20.149999999999999" customHeight="1" x14ac:dyDescent="0.35">
      <c r="A214" s="315">
        <v>17</v>
      </c>
      <c r="B214" s="316" t="s">
        <v>286</v>
      </c>
      <c r="C214" s="326"/>
      <c r="D214" s="326"/>
      <c r="E214" s="326"/>
      <c r="F214" s="326"/>
      <c r="G214" s="326"/>
      <c r="H214" s="326"/>
      <c r="I214" s="326"/>
    </row>
    <row r="215" spans="1:9" customFormat="1" ht="20.149999999999999" customHeight="1" x14ac:dyDescent="0.35">
      <c r="A215" s="315">
        <v>18</v>
      </c>
      <c r="B215" s="316" t="s">
        <v>998</v>
      </c>
      <c r="C215" s="324">
        <f>+data!M710</f>
        <v>0</v>
      </c>
      <c r="D215" s="324">
        <f>+data!M711</f>
        <v>0</v>
      </c>
      <c r="E215" s="324">
        <f>+data!M712</f>
        <v>0</v>
      </c>
      <c r="F215" s="324">
        <f>+data!M713</f>
        <v>0</v>
      </c>
      <c r="G215" s="330"/>
      <c r="H215" s="316"/>
      <c r="I215" s="316"/>
    </row>
    <row r="216" spans="1:9" customFormat="1" ht="20.149999999999999" customHeight="1" x14ac:dyDescent="0.35">
      <c r="A216" s="315">
        <v>19</v>
      </c>
      <c r="B216" s="324" t="s">
        <v>999</v>
      </c>
      <c r="C216" s="316">
        <f>data!AS87</f>
        <v>0</v>
      </c>
      <c r="D216" s="316">
        <f>data!AT87</f>
        <v>0</v>
      </c>
      <c r="E216" s="316">
        <f>data!AU87</f>
        <v>0</v>
      </c>
      <c r="F216" s="316">
        <f>data!AV87</f>
        <v>0</v>
      </c>
      <c r="G216" s="331" t="str">
        <f>IF(data!AW87&gt;0,data!AW87,"")</f>
        <v>x</v>
      </c>
      <c r="H216" s="331" t="str">
        <f>IF(data!AX87&gt;0,data!AX87,"")</f>
        <v>x</v>
      </c>
      <c r="I216" s="331" t="str">
        <f>IF(data!AY87&gt;0,data!AY87,"")</f>
        <v>x</v>
      </c>
    </row>
    <row r="217" spans="1:9" customFormat="1" ht="20.149999999999999" customHeight="1" x14ac:dyDescent="0.35">
      <c r="A217" s="315">
        <v>20</v>
      </c>
      <c r="B217" s="324" t="s">
        <v>1000</v>
      </c>
      <c r="C217" s="316">
        <f>data!AS88</f>
        <v>0</v>
      </c>
      <c r="D217" s="316">
        <f>data!AT88</f>
        <v>0</v>
      </c>
      <c r="E217" s="316">
        <f>data!AU88</f>
        <v>0</v>
      </c>
      <c r="F217" s="316">
        <f>data!AV88</f>
        <v>0</v>
      </c>
      <c r="G217" s="331" t="str">
        <f>IF(data!AW88&gt;0,data!AW88,"")</f>
        <v>x</v>
      </c>
      <c r="H217" s="331" t="str">
        <f>IF(data!AX88&gt;0,data!AX88,"")</f>
        <v>x</v>
      </c>
      <c r="I217" s="331" t="str">
        <f>IF(data!AY88&gt;0,data!AY88,"")</f>
        <v>x</v>
      </c>
    </row>
    <row r="218" spans="1:9" customFormat="1" ht="20.149999999999999" customHeight="1" x14ac:dyDescent="0.35">
      <c r="A218" s="315">
        <v>21</v>
      </c>
      <c r="B218" s="324" t="s">
        <v>1001</v>
      </c>
      <c r="C218" s="316">
        <f>data!AS89</f>
        <v>0</v>
      </c>
      <c r="D218" s="316">
        <f>data!AT89</f>
        <v>0</v>
      </c>
      <c r="E218" s="316">
        <f>data!AU89</f>
        <v>0</v>
      </c>
      <c r="F218" s="316">
        <f>data!AV89</f>
        <v>0</v>
      </c>
      <c r="G218" s="331" t="str">
        <f>IF(data!AW89&gt;0,data!AW89,"")</f>
        <v>x</v>
      </c>
      <c r="H218" s="331" t="str">
        <f>IF(data!AX89&gt;0,data!AX89,"")</f>
        <v>x</v>
      </c>
      <c r="I218" s="331" t="str">
        <f>IF(data!AY89&gt;0,data!AY89,"")</f>
        <v>x</v>
      </c>
    </row>
    <row r="219" spans="1:9" customFormat="1" ht="20.149999999999999" customHeight="1" x14ac:dyDescent="0.35">
      <c r="A219" s="315" t="s">
        <v>1002</v>
      </c>
      <c r="B219" s="316"/>
      <c r="C219" s="326"/>
      <c r="D219" s="326"/>
      <c r="E219" s="326"/>
      <c r="F219" s="326"/>
      <c r="G219" s="326"/>
      <c r="H219" s="326"/>
      <c r="I219" s="326"/>
    </row>
    <row r="220" spans="1:9" customFormat="1" ht="20.149999999999999" customHeight="1" x14ac:dyDescent="0.35">
      <c r="A220" s="315">
        <v>22</v>
      </c>
      <c r="B220" s="316" t="s">
        <v>1003</v>
      </c>
      <c r="C220" s="316">
        <f>data!AS90</f>
        <v>0</v>
      </c>
      <c r="D220" s="316">
        <f>data!AT90</f>
        <v>0</v>
      </c>
      <c r="E220" s="316">
        <f>data!AU90</f>
        <v>0</v>
      </c>
      <c r="F220" s="316">
        <f>data!AV90</f>
        <v>0</v>
      </c>
      <c r="G220" s="316">
        <f>data!AW90</f>
        <v>0</v>
      </c>
      <c r="H220" s="316">
        <f>data!AX90</f>
        <v>0</v>
      </c>
      <c r="I220" s="316">
        <f>data!AY90</f>
        <v>2160</v>
      </c>
    </row>
    <row r="221" spans="1:9" customFormat="1" ht="20.149999999999999" customHeight="1" x14ac:dyDescent="0.35">
      <c r="A221" s="315">
        <v>23</v>
      </c>
      <c r="B221" s="316" t="s">
        <v>1004</v>
      </c>
      <c r="C221" s="316">
        <f>data!AS91</f>
        <v>0</v>
      </c>
      <c r="D221" s="316">
        <f>data!AT91</f>
        <v>0</v>
      </c>
      <c r="E221" s="316">
        <f>data!AU91</f>
        <v>0</v>
      </c>
      <c r="F221" s="316">
        <f>data!AV91</f>
        <v>0</v>
      </c>
      <c r="G221" s="316">
        <f>data!AW91</f>
        <v>0</v>
      </c>
      <c r="H221" s="331" t="str">
        <f>IF(data!AX91&gt;0,data!AX91,"")</f>
        <v>x</v>
      </c>
      <c r="I221" s="331" t="str">
        <f>IF(data!AY91&gt;0,data!AY91,"")</f>
        <v>x</v>
      </c>
    </row>
    <row r="222" spans="1:9" customFormat="1" ht="20.149999999999999" customHeight="1" x14ac:dyDescent="0.35">
      <c r="A222" s="315">
        <v>24</v>
      </c>
      <c r="B222" s="316" t="s">
        <v>1005</v>
      </c>
      <c r="C222" s="316">
        <f>data!AS92</f>
        <v>0</v>
      </c>
      <c r="D222" s="316">
        <f>data!AT92</f>
        <v>0</v>
      </c>
      <c r="E222" s="316">
        <f>data!AU92</f>
        <v>0</v>
      </c>
      <c r="F222" s="316">
        <f>data!AV92</f>
        <v>0</v>
      </c>
      <c r="G222" s="316">
        <f>data!AW92</f>
        <v>0</v>
      </c>
      <c r="H222" s="331" t="str">
        <f>IF(data!AX92&gt;0,data!AX92,"")</f>
        <v>x</v>
      </c>
      <c r="I222" s="331" t="str">
        <f>IF(data!AY92&gt;0,data!AY92,"")</f>
        <v>x</v>
      </c>
    </row>
    <row r="223" spans="1:9" customFormat="1" ht="20.149999999999999" customHeight="1" x14ac:dyDescent="0.35">
      <c r="A223" s="315">
        <v>25</v>
      </c>
      <c r="B223" s="316" t="s">
        <v>1006</v>
      </c>
      <c r="C223" s="316">
        <f>data!AS93</f>
        <v>0</v>
      </c>
      <c r="D223" s="316">
        <f>data!AT93</f>
        <v>0</v>
      </c>
      <c r="E223" s="316">
        <f>data!AU93</f>
        <v>0</v>
      </c>
      <c r="F223" s="316">
        <f>data!AV93</f>
        <v>0</v>
      </c>
      <c r="G223" s="316">
        <f>data!AW93</f>
        <v>0</v>
      </c>
      <c r="H223" s="331" t="str">
        <f>IF(data!AX93&gt;0,data!AX93,"")</f>
        <v>x</v>
      </c>
      <c r="I223" s="331" t="str">
        <f>IF(data!AY93&gt;0,data!AY93,"")</f>
        <v>x</v>
      </c>
    </row>
    <row r="224" spans="1:9" customFormat="1" ht="20.149999999999999" customHeight="1" x14ac:dyDescent="0.35">
      <c r="A224" s="315">
        <v>26</v>
      </c>
      <c r="B224" s="316" t="s">
        <v>294</v>
      </c>
      <c r="C224" s="323">
        <f>data!AS94</f>
        <v>0</v>
      </c>
      <c r="D224" s="323">
        <f>data!AT94</f>
        <v>0</v>
      </c>
      <c r="E224" s="323">
        <f>data!AU94</f>
        <v>0</v>
      </c>
      <c r="F224" s="323">
        <f>data!AV94</f>
        <v>0</v>
      </c>
      <c r="G224" s="331" t="str">
        <f>IF(data!AW94&gt;0,data!AW94,"")</f>
        <v>x</v>
      </c>
      <c r="H224" s="331" t="str">
        <f>IF(data!AX94&gt;0,data!AX94,"")</f>
        <v>x</v>
      </c>
      <c r="I224" s="331" t="str">
        <f>IF(data!AY94&gt;0,data!AY94,"")</f>
        <v>x</v>
      </c>
    </row>
    <row r="225" spans="1:9" customFormat="1" ht="20.149999999999999" customHeight="1" x14ac:dyDescent="0.35">
      <c r="A225" s="309" t="s">
        <v>988</v>
      </c>
      <c r="B225" s="310"/>
      <c r="C225" s="310"/>
      <c r="D225" s="310"/>
      <c r="E225" s="310"/>
      <c r="F225" s="310"/>
      <c r="G225" s="310"/>
      <c r="H225" s="310"/>
      <c r="I225" s="309"/>
    </row>
    <row r="226" spans="1:9" customFormat="1" ht="20.149999999999999" customHeight="1" x14ac:dyDescent="0.35">
      <c r="D226" s="311"/>
      <c r="I226" s="312" t="s">
        <v>1029</v>
      </c>
    </row>
    <row r="227" spans="1:9" customFormat="1" ht="20.149999999999999" customHeight="1" x14ac:dyDescent="0.35">
      <c r="A227" s="311"/>
    </row>
    <row r="228" spans="1:9" customFormat="1" ht="20.149999999999999" customHeight="1" x14ac:dyDescent="0.35">
      <c r="A228" s="313" t="str">
        <f>"Hospital: "&amp;data!C98</f>
        <v>Hospital: PHM Medical Center</v>
      </c>
      <c r="G228" s="314"/>
      <c r="H228" s="313" t="str">
        <f>"FYE: "&amp;data!C96</f>
        <v>FYE: 12/31/2023</v>
      </c>
    </row>
    <row r="229" spans="1:9" customFormat="1" ht="20.149999999999999" customHeight="1" x14ac:dyDescent="0.35">
      <c r="A229" s="315">
        <v>1</v>
      </c>
      <c r="B229" s="316" t="s">
        <v>236</v>
      </c>
      <c r="C229" s="318" t="s">
        <v>85</v>
      </c>
      <c r="D229" s="318" t="s">
        <v>86</v>
      </c>
      <c r="E229" s="318" t="s">
        <v>87</v>
      </c>
      <c r="F229" s="318" t="s">
        <v>88</v>
      </c>
      <c r="G229" s="318" t="s">
        <v>89</v>
      </c>
      <c r="H229" s="318" t="s">
        <v>90</v>
      </c>
      <c r="I229" s="318" t="s">
        <v>91</v>
      </c>
    </row>
    <row r="230" spans="1:9" customFormat="1" ht="20.149999999999999" customHeight="1" x14ac:dyDescent="0.35">
      <c r="A230" s="319">
        <v>2</v>
      </c>
      <c r="B230" s="320" t="s">
        <v>990</v>
      </c>
      <c r="C230" s="322"/>
      <c r="D230" s="322" t="s">
        <v>164</v>
      </c>
      <c r="E230" s="322" t="s">
        <v>165</v>
      </c>
      <c r="F230" s="322" t="s">
        <v>134</v>
      </c>
      <c r="G230" s="322"/>
      <c r="H230" s="322"/>
      <c r="I230" s="322"/>
    </row>
    <row r="231" spans="1:9" customFormat="1" ht="20.149999999999999" customHeight="1" x14ac:dyDescent="0.35">
      <c r="A231" s="319"/>
      <c r="B231" s="320"/>
      <c r="C231" s="322" t="s">
        <v>163</v>
      </c>
      <c r="D231" s="322" t="s">
        <v>216</v>
      </c>
      <c r="E231" s="322" t="s">
        <v>1030</v>
      </c>
      <c r="F231" s="322" t="s">
        <v>1031</v>
      </c>
      <c r="G231" s="322" t="s">
        <v>166</v>
      </c>
      <c r="H231" s="322" t="s">
        <v>167</v>
      </c>
      <c r="I231" s="322" t="s">
        <v>168</v>
      </c>
    </row>
    <row r="232" spans="1:9" customFormat="1" ht="20.149999999999999" customHeight="1" x14ac:dyDescent="0.35">
      <c r="A232" s="315">
        <v>3</v>
      </c>
      <c r="B232" s="316" t="s">
        <v>994</v>
      </c>
      <c r="C232" s="318" t="s">
        <v>1032</v>
      </c>
      <c r="D232" s="318" t="s">
        <v>1033</v>
      </c>
      <c r="E232" s="328"/>
      <c r="F232" s="328"/>
      <c r="G232" s="328"/>
      <c r="H232" s="318" t="s">
        <v>260</v>
      </c>
      <c r="I232" s="328"/>
    </row>
    <row r="233" spans="1:9" customFormat="1" ht="20.149999999999999" customHeight="1" x14ac:dyDescent="0.35">
      <c r="A233" s="315">
        <v>4</v>
      </c>
      <c r="B233" s="316" t="s">
        <v>261</v>
      </c>
      <c r="C233" s="316">
        <f>data!AZ59</f>
        <v>0</v>
      </c>
      <c r="D233" s="316">
        <f>data!BA59</f>
        <v>0</v>
      </c>
      <c r="E233" s="328"/>
      <c r="F233" s="328"/>
      <c r="G233" s="328"/>
      <c r="H233" s="316">
        <f>data!BE59</f>
        <v>103931</v>
      </c>
      <c r="I233" s="328"/>
    </row>
    <row r="234" spans="1:9" customFormat="1" ht="20.149999999999999" customHeight="1" x14ac:dyDescent="0.35">
      <c r="A234" s="315">
        <v>5</v>
      </c>
      <c r="B234" s="316" t="s">
        <v>262</v>
      </c>
      <c r="C234" s="323">
        <f>data!AZ60</f>
        <v>0</v>
      </c>
      <c r="D234" s="323">
        <f>data!BA60</f>
        <v>0</v>
      </c>
      <c r="E234" s="323">
        <f>data!BB60</f>
        <v>5.01</v>
      </c>
      <c r="F234" s="323">
        <f>data!BC60</f>
        <v>0</v>
      </c>
      <c r="G234" s="323">
        <f>data!BD60</f>
        <v>0</v>
      </c>
      <c r="H234" s="323">
        <f>data!BE60</f>
        <v>7.22</v>
      </c>
      <c r="I234" s="323">
        <f>data!BF60</f>
        <v>11.04</v>
      </c>
    </row>
    <row r="235" spans="1:9" customFormat="1" ht="20.149999999999999" customHeight="1" x14ac:dyDescent="0.35">
      <c r="A235" s="315">
        <v>6</v>
      </c>
      <c r="B235" s="316" t="s">
        <v>263</v>
      </c>
      <c r="C235" s="316">
        <f>data!AZ61</f>
        <v>0</v>
      </c>
      <c r="D235" s="316">
        <f>data!BA61</f>
        <v>0</v>
      </c>
      <c r="E235" s="316">
        <f>data!BB61</f>
        <v>495703</v>
      </c>
      <c r="F235" s="316">
        <f>data!BC61</f>
        <v>0</v>
      </c>
      <c r="G235" s="316">
        <f>data!BD61</f>
        <v>0</v>
      </c>
      <c r="H235" s="316">
        <f>data!BE61</f>
        <v>339391</v>
      </c>
      <c r="I235" s="316">
        <f>data!BF61</f>
        <v>626744</v>
      </c>
    </row>
    <row r="236" spans="1:9" customFormat="1" ht="20.149999999999999" customHeight="1" x14ac:dyDescent="0.35">
      <c r="A236" s="315">
        <v>7</v>
      </c>
      <c r="B236" s="316" t="s">
        <v>11</v>
      </c>
      <c r="C236" s="316">
        <f>data!AZ62</f>
        <v>0</v>
      </c>
      <c r="D236" s="316">
        <f>data!BA62</f>
        <v>0</v>
      </c>
      <c r="E236" s="316">
        <f>data!BB62</f>
        <v>126059</v>
      </c>
      <c r="F236" s="316">
        <f>data!BC62</f>
        <v>0</v>
      </c>
      <c r="G236" s="316">
        <f>data!BD62</f>
        <v>0</v>
      </c>
      <c r="H236" s="316">
        <f>data!BE62</f>
        <v>86308</v>
      </c>
      <c r="I236" s="316">
        <f>data!BF62</f>
        <v>159383</v>
      </c>
    </row>
    <row r="237" spans="1:9" customFormat="1" ht="20.149999999999999" customHeight="1" x14ac:dyDescent="0.35">
      <c r="A237" s="315">
        <v>8</v>
      </c>
      <c r="B237" s="316" t="s">
        <v>264</v>
      </c>
      <c r="C237" s="316">
        <f>data!AZ63</f>
        <v>0</v>
      </c>
      <c r="D237" s="316">
        <f>data!BA63</f>
        <v>0</v>
      </c>
      <c r="E237" s="316">
        <f>data!BB63</f>
        <v>15462</v>
      </c>
      <c r="F237" s="316">
        <f>data!BC63</f>
        <v>0</v>
      </c>
      <c r="G237" s="316">
        <f>data!BD63</f>
        <v>0</v>
      </c>
      <c r="H237" s="316">
        <f>data!BE63</f>
        <v>5400</v>
      </c>
      <c r="I237" s="316">
        <f>data!BF63</f>
        <v>0</v>
      </c>
    </row>
    <row r="238" spans="1:9" customFormat="1" ht="20.149999999999999" customHeight="1" x14ac:dyDescent="0.35">
      <c r="A238" s="315">
        <v>9</v>
      </c>
      <c r="B238" s="316" t="s">
        <v>265</v>
      </c>
      <c r="C238" s="316">
        <f>data!AZ64</f>
        <v>0</v>
      </c>
      <c r="D238" s="316">
        <f>data!BA64</f>
        <v>43101</v>
      </c>
      <c r="E238" s="316">
        <f>data!BB64</f>
        <v>11375</v>
      </c>
      <c r="F238" s="316">
        <f>data!BC64</f>
        <v>0</v>
      </c>
      <c r="G238" s="316">
        <f>data!BD64</f>
        <v>0</v>
      </c>
      <c r="H238" s="316">
        <f>data!BE64</f>
        <v>45918</v>
      </c>
      <c r="I238" s="316">
        <f>data!BF64</f>
        <v>75835</v>
      </c>
    </row>
    <row r="239" spans="1:9" customFormat="1" ht="20.149999999999999" customHeight="1" x14ac:dyDescent="0.35">
      <c r="A239" s="315">
        <v>10</v>
      </c>
      <c r="B239" s="316" t="s">
        <v>524</v>
      </c>
      <c r="C239" s="316">
        <f>data!AZ65</f>
        <v>0</v>
      </c>
      <c r="D239" s="316">
        <f>data!BA65</f>
        <v>1459</v>
      </c>
      <c r="E239" s="316">
        <f>data!BB65</f>
        <v>0</v>
      </c>
      <c r="F239" s="316">
        <f>data!BC65</f>
        <v>0</v>
      </c>
      <c r="G239" s="316">
        <f>data!BD65</f>
        <v>0</v>
      </c>
      <c r="H239" s="316">
        <f>data!BE65</f>
        <v>384038</v>
      </c>
      <c r="I239" s="316">
        <f>data!BF65</f>
        <v>1256</v>
      </c>
    </row>
    <row r="240" spans="1:9" customFormat="1" ht="20.149999999999999" customHeight="1" x14ac:dyDescent="0.35">
      <c r="A240" s="315">
        <v>11</v>
      </c>
      <c r="B240" s="316" t="s">
        <v>525</v>
      </c>
      <c r="C240" s="316">
        <f>data!AZ66</f>
        <v>0</v>
      </c>
      <c r="D240" s="316">
        <f>data!BA66</f>
        <v>189414</v>
      </c>
      <c r="E240" s="316">
        <f>data!BB66</f>
        <v>15955</v>
      </c>
      <c r="F240" s="316">
        <f>data!BC66</f>
        <v>0</v>
      </c>
      <c r="G240" s="316">
        <f>data!BD66</f>
        <v>0</v>
      </c>
      <c r="H240" s="316">
        <f>data!BE66</f>
        <v>176604</v>
      </c>
      <c r="I240" s="316">
        <f>data!BF66</f>
        <v>1823</v>
      </c>
    </row>
    <row r="241" spans="1:9" customFormat="1" ht="20.149999999999999" customHeight="1" x14ac:dyDescent="0.35">
      <c r="A241" s="315">
        <v>12</v>
      </c>
      <c r="B241" s="316" t="s">
        <v>16</v>
      </c>
      <c r="C241" s="316">
        <f>data!AZ67</f>
        <v>0</v>
      </c>
      <c r="D241" s="316">
        <f>data!BA67</f>
        <v>33922</v>
      </c>
      <c r="E241" s="316">
        <f>data!BB67</f>
        <v>10849</v>
      </c>
      <c r="F241" s="316">
        <f>data!BC67</f>
        <v>0</v>
      </c>
      <c r="G241" s="316">
        <f>data!BD67</f>
        <v>0</v>
      </c>
      <c r="H241" s="316">
        <f>data!BE67</f>
        <v>244447</v>
      </c>
      <c r="I241" s="316">
        <f>data!BF67</f>
        <v>32089</v>
      </c>
    </row>
    <row r="242" spans="1:9" customFormat="1" ht="20.149999999999999" customHeight="1" x14ac:dyDescent="0.35">
      <c r="A242" s="315">
        <v>13</v>
      </c>
      <c r="B242" s="316" t="s">
        <v>995</v>
      </c>
      <c r="C242" s="316">
        <f>data!AZ68</f>
        <v>0</v>
      </c>
      <c r="D242" s="316">
        <f>data!BA68</f>
        <v>0</v>
      </c>
      <c r="E242" s="316">
        <f>data!BB68</f>
        <v>0</v>
      </c>
      <c r="F242" s="316">
        <f>data!BC68</f>
        <v>0</v>
      </c>
      <c r="G242" s="316">
        <f>data!BD68</f>
        <v>0</v>
      </c>
      <c r="H242" s="316">
        <f>data!BE68</f>
        <v>2600</v>
      </c>
      <c r="I242" s="316">
        <f>data!BF68</f>
        <v>0</v>
      </c>
    </row>
    <row r="243" spans="1:9" customFormat="1" ht="20.149999999999999" customHeight="1" x14ac:dyDescent="0.35">
      <c r="A243" s="315">
        <v>14</v>
      </c>
      <c r="B243" s="316" t="s">
        <v>996</v>
      </c>
      <c r="C243" s="316">
        <f>data!AZ69</f>
        <v>0</v>
      </c>
      <c r="D243" s="316">
        <f>data!BA69</f>
        <v>0</v>
      </c>
      <c r="E243" s="316">
        <f>data!BB69</f>
        <v>7188</v>
      </c>
      <c r="F243" s="316">
        <f>data!BC69</f>
        <v>0</v>
      </c>
      <c r="G243" s="316">
        <f>data!BD69</f>
        <v>0</v>
      </c>
      <c r="H243" s="316">
        <f>data!BE69</f>
        <v>18717</v>
      </c>
      <c r="I243" s="316">
        <f>data!BF69</f>
        <v>5519</v>
      </c>
    </row>
    <row r="244" spans="1:9" customFormat="1" ht="20.149999999999999" customHeight="1" x14ac:dyDescent="0.35">
      <c r="A244" s="315">
        <v>15</v>
      </c>
      <c r="B244" s="316" t="s">
        <v>284</v>
      </c>
      <c r="C244" s="316">
        <f>-data!AZ84</f>
        <v>0</v>
      </c>
      <c r="D244" s="316">
        <f>-data!BA84</f>
        <v>0</v>
      </c>
      <c r="E244" s="316">
        <f>-data!BB84</f>
        <v>0</v>
      </c>
      <c r="F244" s="316">
        <f>-data!BC84</f>
        <v>0</v>
      </c>
      <c r="G244" s="316">
        <f>-data!BD84</f>
        <v>0</v>
      </c>
      <c r="H244" s="316">
        <f>-data!BE84</f>
        <v>0</v>
      </c>
      <c r="I244" s="316">
        <f>-data!BF84</f>
        <v>0</v>
      </c>
    </row>
    <row r="245" spans="1:9" customFormat="1" ht="20.149999999999999" customHeight="1" x14ac:dyDescent="0.35">
      <c r="A245" s="315">
        <v>16</v>
      </c>
      <c r="B245" s="324" t="s">
        <v>997</v>
      </c>
      <c r="C245" s="316">
        <f>data!AZ85</f>
        <v>0</v>
      </c>
      <c r="D245" s="316">
        <f>data!BA85</f>
        <v>267896</v>
      </c>
      <c r="E245" s="316">
        <f>data!BB85</f>
        <v>682591</v>
      </c>
      <c r="F245" s="316">
        <f>data!BC85</f>
        <v>0</v>
      </c>
      <c r="G245" s="316">
        <f>data!BD85</f>
        <v>0</v>
      </c>
      <c r="H245" s="316">
        <f>data!BE85</f>
        <v>1303423</v>
      </c>
      <c r="I245" s="316">
        <f>data!BF85</f>
        <v>902649</v>
      </c>
    </row>
    <row r="246" spans="1:9" customFormat="1" ht="20.149999999999999" customHeight="1" x14ac:dyDescent="0.35">
      <c r="A246" s="315">
        <v>17</v>
      </c>
      <c r="B246" s="316" t="s">
        <v>286</v>
      </c>
      <c r="C246" s="326"/>
      <c r="D246" s="326"/>
      <c r="E246" s="326"/>
      <c r="F246" s="326"/>
      <c r="G246" s="326"/>
      <c r="H246" s="326"/>
      <c r="I246" s="326"/>
    </row>
    <row r="247" spans="1:9" customFormat="1" ht="20.149999999999999" customHeight="1" x14ac:dyDescent="0.35">
      <c r="A247" s="315">
        <v>18</v>
      </c>
      <c r="B247" s="316" t="s">
        <v>998</v>
      </c>
      <c r="C247" s="316"/>
      <c r="D247" s="316"/>
      <c r="E247" s="316"/>
      <c r="F247" s="316"/>
      <c r="G247" s="316"/>
      <c r="H247" s="316"/>
      <c r="I247" s="316"/>
    </row>
    <row r="248" spans="1:9" customFormat="1" ht="20.149999999999999" customHeight="1" x14ac:dyDescent="0.35">
      <c r="A248" s="315">
        <v>19</v>
      </c>
      <c r="B248" s="324" t="s">
        <v>999</v>
      </c>
      <c r="C248" s="331" t="str">
        <f>IF(data!AZ87&gt;0,data!AZ87,"")</f>
        <v>x</v>
      </c>
      <c r="D248" s="331" t="str">
        <f>IF(data!BA87&gt;0,data!BA87,"")</f>
        <v>x</v>
      </c>
      <c r="E248" s="331" t="str">
        <f>IF(data!BB87&gt;0,data!BB87,"")</f>
        <v>x</v>
      </c>
      <c r="F248" s="331" t="str">
        <f>IF(data!BC87&gt;0,data!BC87,"")</f>
        <v>x</v>
      </c>
      <c r="G248" s="331" t="str">
        <f>IF(data!BD87&gt;0,data!BD87,"")</f>
        <v>x</v>
      </c>
      <c r="H248" s="331" t="str">
        <f>IF(data!BE87&gt;0,data!BE87,"")</f>
        <v>x</v>
      </c>
      <c r="I248" s="331" t="str">
        <f>IF(data!BF87&gt;0,data!BF87,"")</f>
        <v>x</v>
      </c>
    </row>
    <row r="249" spans="1:9" customFormat="1" ht="20.149999999999999" customHeight="1" x14ac:dyDescent="0.35">
      <c r="A249" s="315">
        <v>20</v>
      </c>
      <c r="B249" s="324" t="s">
        <v>1000</v>
      </c>
      <c r="C249" s="331" t="str">
        <f>IF(data!AZ88&gt;0,data!AZ88,"")</f>
        <v>x</v>
      </c>
      <c r="D249" s="331" t="str">
        <f>IF(data!BA88&gt;0,data!BA88,"")</f>
        <v>x</v>
      </c>
      <c r="E249" s="331" t="str">
        <f>IF(data!BB88&gt;0,data!BB88,"")</f>
        <v>x</v>
      </c>
      <c r="F249" s="331" t="str">
        <f>IF(data!BC88&gt;0,data!BC88,"")</f>
        <v>x</v>
      </c>
      <c r="G249" s="331" t="str">
        <f>IF(data!BD88&gt;0,data!BD88,"")</f>
        <v>x</v>
      </c>
      <c r="H249" s="331" t="str">
        <f>IF(data!BE88&gt;0,data!BE88,"")</f>
        <v>x</v>
      </c>
      <c r="I249" s="331" t="str">
        <f>IF(data!BF88&gt;0,data!BF88,"")</f>
        <v>x</v>
      </c>
    </row>
    <row r="250" spans="1:9" customFormat="1" ht="20.149999999999999" customHeight="1" x14ac:dyDescent="0.35">
      <c r="A250" s="315">
        <v>21</v>
      </c>
      <c r="B250" s="324" t="s">
        <v>1001</v>
      </c>
      <c r="C250" s="331" t="str">
        <f>IF(data!AZ89&gt;0,data!AZ89,"")</f>
        <v>x</v>
      </c>
      <c r="D250" s="331" t="str">
        <f>IF(data!BA89&gt;0,data!BA89,"")</f>
        <v>x</v>
      </c>
      <c r="E250" s="331" t="str">
        <f>IF(data!BB89&gt;0,data!BB89,"")</f>
        <v>x</v>
      </c>
      <c r="F250" s="331" t="str">
        <f>IF(data!BC89&gt;0,data!BC89,"")</f>
        <v>x</v>
      </c>
      <c r="G250" s="331" t="str">
        <f>IF(data!BD89&gt;0,data!BD89,"")</f>
        <v>x</v>
      </c>
      <c r="H250" s="331" t="str">
        <f>IF(data!BE89&gt;0,data!BE89,"")</f>
        <v>x</v>
      </c>
      <c r="I250" s="331" t="str">
        <f>IF(data!BF89&gt;0,data!BF89,"")</f>
        <v>x</v>
      </c>
    </row>
    <row r="251" spans="1:9" customFormat="1" ht="20.149999999999999" customHeight="1" x14ac:dyDescent="0.35">
      <c r="A251" s="315" t="s">
        <v>1002</v>
      </c>
      <c r="B251" s="316"/>
      <c r="C251" s="326"/>
      <c r="D251" s="326"/>
      <c r="E251" s="326"/>
      <c r="F251" s="326"/>
      <c r="G251" s="326"/>
      <c r="H251" s="326"/>
      <c r="I251" s="326"/>
    </row>
    <row r="252" spans="1:9" customFormat="1" ht="20.149999999999999" customHeight="1" x14ac:dyDescent="0.35">
      <c r="A252" s="315">
        <v>22</v>
      </c>
      <c r="B252" s="316" t="s">
        <v>1003</v>
      </c>
      <c r="C252" s="332">
        <f>data!AZ90</f>
        <v>0</v>
      </c>
      <c r="D252" s="332">
        <f>data!BA90</f>
        <v>888</v>
      </c>
      <c r="E252" s="332">
        <f>data!BB90</f>
        <v>284</v>
      </c>
      <c r="F252" s="332">
        <f>data!BC90</f>
        <v>0</v>
      </c>
      <c r="G252" s="332">
        <f>data!BD90</f>
        <v>0</v>
      </c>
      <c r="H252" s="332">
        <f>data!BE90</f>
        <v>6399</v>
      </c>
      <c r="I252" s="332">
        <f>data!BF90</f>
        <v>840</v>
      </c>
    </row>
    <row r="253" spans="1:9" customFormat="1" ht="20.149999999999999" customHeight="1" x14ac:dyDescent="0.35">
      <c r="A253" s="315">
        <v>23</v>
      </c>
      <c r="B253" s="316" t="s">
        <v>1004</v>
      </c>
      <c r="C253" s="332">
        <f>data!AZ91</f>
        <v>0</v>
      </c>
      <c r="D253" s="332">
        <f>data!BA91</f>
        <v>0</v>
      </c>
      <c r="E253" s="332">
        <f>data!BB91</f>
        <v>0</v>
      </c>
      <c r="F253" s="332">
        <f>data!BC91</f>
        <v>0</v>
      </c>
      <c r="G253" s="331" t="str">
        <f>IF(data!BD91&gt;0,data!BD91,"")</f>
        <v>x</v>
      </c>
      <c r="H253" s="331" t="str">
        <f>IF(data!BE91&gt;0,data!BE91,"")</f>
        <v>x</v>
      </c>
      <c r="I253" s="332">
        <f>data!BF91</f>
        <v>0</v>
      </c>
    </row>
    <row r="254" spans="1:9" customFormat="1" ht="20.149999999999999" customHeight="1" x14ac:dyDescent="0.35">
      <c r="A254" s="315">
        <v>24</v>
      </c>
      <c r="B254" s="316" t="s">
        <v>1005</v>
      </c>
      <c r="C254" s="331" t="str">
        <f>IF(data!AZ92&gt;0,data!AZ92,"")</f>
        <v>x</v>
      </c>
      <c r="D254" s="332">
        <f>data!BA92</f>
        <v>182.24</v>
      </c>
      <c r="E254" s="332">
        <f>data!BB92</f>
        <v>58.28</v>
      </c>
      <c r="F254" s="332">
        <f>data!BC92</f>
        <v>0</v>
      </c>
      <c r="G254" s="331" t="str">
        <f>IF(data!BD92&gt;0,data!BD92,"")</f>
        <v>x</v>
      </c>
      <c r="H254" s="331" t="str">
        <f>IF(data!BE92&gt;0,data!BE92,"")</f>
        <v>x</v>
      </c>
      <c r="I254" s="331" t="str">
        <f>IF(data!BF92&gt;0,data!BF92,"")</f>
        <v>x</v>
      </c>
    </row>
    <row r="255" spans="1:9" customFormat="1" ht="20.149999999999999" customHeight="1" x14ac:dyDescent="0.35">
      <c r="A255" s="315">
        <v>25</v>
      </c>
      <c r="B255" s="316" t="s">
        <v>1006</v>
      </c>
      <c r="C255" s="331" t="str">
        <f>IF(data!AZ93&gt;0,data!AZ93,"")</f>
        <v>x</v>
      </c>
      <c r="D255" s="331" t="str">
        <f>IF(data!BA93&gt;0,data!BA93,"")</f>
        <v>x</v>
      </c>
      <c r="E255" s="332">
        <f>data!BB93</f>
        <v>0</v>
      </c>
      <c r="F255" s="332">
        <f>data!BC93</f>
        <v>0</v>
      </c>
      <c r="G255" s="331" t="str">
        <f>IF(data!BD93&gt;0,data!BD93,"")</f>
        <v>x</v>
      </c>
      <c r="H255" s="331" t="str">
        <f>IF(data!BE93&gt;0,data!BE93,"")</f>
        <v>x</v>
      </c>
      <c r="I255" s="331" t="str">
        <f>IF(data!BF93&gt;0,data!BF93,"")</f>
        <v>x</v>
      </c>
    </row>
    <row r="256" spans="1:9" customFormat="1" ht="20.149999999999999" customHeight="1" x14ac:dyDescent="0.35">
      <c r="A256" s="315">
        <v>26</v>
      </c>
      <c r="B256" s="316" t="s">
        <v>294</v>
      </c>
      <c r="C256" s="331" t="str">
        <f>IF(data!AZ94&gt;0,data!AZ94,"")</f>
        <v>x</v>
      </c>
      <c r="D256" s="331" t="str">
        <f>IF(data!BA94&gt;0,data!BA94,"")</f>
        <v>x</v>
      </c>
      <c r="E256" s="331" t="str">
        <f>IF(data!BB94&gt;0,data!BB94,"")</f>
        <v>x</v>
      </c>
      <c r="F256" s="331" t="str">
        <f>IF(data!BC94&gt;0,data!BC94,"")</f>
        <v>x</v>
      </c>
      <c r="G256" s="331" t="str">
        <f>IF(data!BD94&gt;0,data!BD94,"")</f>
        <v>x</v>
      </c>
      <c r="H256" s="331" t="str">
        <f>IF(data!BE94&gt;0,data!BE94,"")</f>
        <v>x</v>
      </c>
      <c r="I256" s="331" t="str">
        <f>IF(data!BF94&gt;0,data!BF94,"")</f>
        <v>x</v>
      </c>
    </row>
    <row r="257" spans="1:9" customFormat="1" ht="20.149999999999999" customHeight="1" x14ac:dyDescent="0.35">
      <c r="A257" s="309" t="s">
        <v>988</v>
      </c>
      <c r="B257" s="310"/>
      <c r="C257" s="310"/>
      <c r="D257" s="310"/>
      <c r="E257" s="310"/>
      <c r="F257" s="310"/>
      <c r="G257" s="310"/>
      <c r="H257" s="310"/>
      <c r="I257" s="309"/>
    </row>
    <row r="258" spans="1:9" customFormat="1" ht="20.149999999999999" customHeight="1" x14ac:dyDescent="0.35">
      <c r="D258" s="311"/>
      <c r="I258" s="312" t="s">
        <v>1034</v>
      </c>
    </row>
    <row r="259" spans="1:9" customFormat="1" ht="20.149999999999999" customHeight="1" x14ac:dyDescent="0.35">
      <c r="A259" s="311"/>
    </row>
    <row r="260" spans="1:9" customFormat="1" ht="20.149999999999999" customHeight="1" x14ac:dyDescent="0.35">
      <c r="A260" s="313" t="str">
        <f>"Hospital: "&amp;data!C98</f>
        <v>Hospital: PHM Medical Center</v>
      </c>
      <c r="G260" s="314"/>
      <c r="H260" s="313" t="str">
        <f>"FYE: "&amp;data!C96</f>
        <v>FYE: 12/31/2023</v>
      </c>
    </row>
    <row r="261" spans="1:9" customFormat="1" ht="20.149999999999999" customHeight="1" x14ac:dyDescent="0.35">
      <c r="A261" s="315">
        <v>1</v>
      </c>
      <c r="B261" s="316" t="s">
        <v>236</v>
      </c>
      <c r="C261" s="318" t="s">
        <v>92</v>
      </c>
      <c r="D261" s="318" t="s">
        <v>93</v>
      </c>
      <c r="E261" s="318" t="s">
        <v>94</v>
      </c>
      <c r="F261" s="318" t="s">
        <v>95</v>
      </c>
      <c r="G261" s="318" t="s">
        <v>96</v>
      </c>
      <c r="H261" s="318" t="s">
        <v>97</v>
      </c>
      <c r="I261" s="318" t="s">
        <v>98</v>
      </c>
    </row>
    <row r="262" spans="1:9" customFormat="1" ht="20.149999999999999" customHeight="1" x14ac:dyDescent="0.35">
      <c r="A262" s="319">
        <v>2</v>
      </c>
      <c r="B262" s="320" t="s">
        <v>990</v>
      </c>
      <c r="C262" s="322" t="s">
        <v>1035</v>
      </c>
      <c r="D262" s="322" t="s">
        <v>170</v>
      </c>
      <c r="E262" s="322" t="s">
        <v>171</v>
      </c>
      <c r="F262" s="322"/>
      <c r="G262" s="322" t="s">
        <v>173</v>
      </c>
      <c r="H262" s="322"/>
      <c r="I262" s="322" t="s">
        <v>159</v>
      </c>
    </row>
    <row r="263" spans="1:9" customFormat="1" ht="20.149999999999999" customHeight="1" x14ac:dyDescent="0.35">
      <c r="A263" s="319"/>
      <c r="B263" s="320"/>
      <c r="C263" s="322" t="s">
        <v>1036</v>
      </c>
      <c r="D263" s="322" t="s">
        <v>217</v>
      </c>
      <c r="E263" s="322" t="s">
        <v>196</v>
      </c>
      <c r="F263" s="322" t="s">
        <v>172</v>
      </c>
      <c r="G263" s="322" t="s">
        <v>218</v>
      </c>
      <c r="H263" s="322" t="s">
        <v>174</v>
      </c>
      <c r="I263" s="322" t="s">
        <v>1037</v>
      </c>
    </row>
    <row r="264" spans="1:9" customFormat="1" ht="20.149999999999999" customHeight="1" x14ac:dyDescent="0.35">
      <c r="A264" s="315">
        <v>3</v>
      </c>
      <c r="B264" s="316" t="s">
        <v>994</v>
      </c>
      <c r="C264" s="328"/>
      <c r="D264" s="328"/>
      <c r="E264" s="328"/>
      <c r="F264" s="328"/>
      <c r="G264" s="328"/>
      <c r="H264" s="328"/>
      <c r="I264" s="328"/>
    </row>
    <row r="265" spans="1:9" customFormat="1" ht="20.149999999999999" customHeight="1" x14ac:dyDescent="0.35">
      <c r="A265" s="315">
        <v>4</v>
      </c>
      <c r="B265" s="316" t="s">
        <v>261</v>
      </c>
      <c r="C265" s="328"/>
      <c r="D265" s="328"/>
      <c r="E265" s="328"/>
      <c r="F265" s="328"/>
      <c r="G265" s="328"/>
      <c r="H265" s="328"/>
      <c r="I265" s="328"/>
    </row>
    <row r="266" spans="1:9" customFormat="1" ht="20.149999999999999" customHeight="1" x14ac:dyDescent="0.35">
      <c r="A266" s="315">
        <v>5</v>
      </c>
      <c r="B266" s="316" t="s">
        <v>262</v>
      </c>
      <c r="C266" s="323">
        <f>data!BG60</f>
        <v>0</v>
      </c>
      <c r="D266" s="323">
        <f>data!BH60</f>
        <v>7.78</v>
      </c>
      <c r="E266" s="323">
        <f>data!BI60</f>
        <v>0</v>
      </c>
      <c r="F266" s="323">
        <f>data!BJ60</f>
        <v>6.37</v>
      </c>
      <c r="G266" s="323">
        <f>data!BK60</f>
        <v>30.68</v>
      </c>
      <c r="H266" s="323">
        <f>data!BL60</f>
        <v>0</v>
      </c>
      <c r="I266" s="323">
        <f>data!BM60</f>
        <v>0</v>
      </c>
    </row>
    <row r="267" spans="1:9" customFormat="1" ht="20.149999999999999" customHeight="1" x14ac:dyDescent="0.35">
      <c r="A267" s="315">
        <v>6</v>
      </c>
      <c r="B267" s="316" t="s">
        <v>263</v>
      </c>
      <c r="C267" s="316">
        <f>data!BG61</f>
        <v>0</v>
      </c>
      <c r="D267" s="316">
        <f>data!BH61</f>
        <v>706613</v>
      </c>
      <c r="E267" s="316">
        <f>data!BI61</f>
        <v>0</v>
      </c>
      <c r="F267" s="316">
        <f>data!BJ61</f>
        <v>772445</v>
      </c>
      <c r="G267" s="316">
        <f>data!BK61</f>
        <v>1459562</v>
      </c>
      <c r="H267" s="316">
        <f>data!BL61</f>
        <v>0</v>
      </c>
      <c r="I267" s="316">
        <f>data!BM61</f>
        <v>0</v>
      </c>
    </row>
    <row r="268" spans="1:9" customFormat="1" ht="20.149999999999999" customHeight="1" x14ac:dyDescent="0.35">
      <c r="A268" s="315">
        <v>7</v>
      </c>
      <c r="B268" s="316" t="s">
        <v>11</v>
      </c>
      <c r="C268" s="316">
        <f>data!BG62</f>
        <v>0</v>
      </c>
      <c r="D268" s="316">
        <f>data!BH62</f>
        <v>179694</v>
      </c>
      <c r="E268" s="316">
        <f>data!BI62</f>
        <v>0</v>
      </c>
      <c r="F268" s="316">
        <f>data!BJ62</f>
        <v>196435</v>
      </c>
      <c r="G268" s="316">
        <f>data!BK62</f>
        <v>371171</v>
      </c>
      <c r="H268" s="316">
        <f>data!BL62</f>
        <v>0</v>
      </c>
      <c r="I268" s="316">
        <f>data!BM62</f>
        <v>0</v>
      </c>
    </row>
    <row r="269" spans="1:9" customFormat="1" ht="20.149999999999999" customHeight="1" x14ac:dyDescent="0.35">
      <c r="A269" s="315">
        <v>8</v>
      </c>
      <c r="B269" s="316" t="s">
        <v>264</v>
      </c>
      <c r="C269" s="316">
        <f>data!BG63</f>
        <v>0</v>
      </c>
      <c r="D269" s="316">
        <f>data!BH63</f>
        <v>0</v>
      </c>
      <c r="E269" s="316">
        <f>data!BI63</f>
        <v>0</v>
      </c>
      <c r="F269" s="316">
        <f>data!BJ63</f>
        <v>175131</v>
      </c>
      <c r="G269" s="316">
        <f>data!BK63</f>
        <v>915748</v>
      </c>
      <c r="H269" s="316">
        <f>data!BL63</f>
        <v>0</v>
      </c>
      <c r="I269" s="316">
        <f>data!BM63</f>
        <v>0</v>
      </c>
    </row>
    <row r="270" spans="1:9" customFormat="1" ht="20.149999999999999" customHeight="1" x14ac:dyDescent="0.35">
      <c r="A270" s="315">
        <v>9</v>
      </c>
      <c r="B270" s="316" t="s">
        <v>265</v>
      </c>
      <c r="C270" s="316">
        <f>data!BG64</f>
        <v>0</v>
      </c>
      <c r="D270" s="316">
        <f>data!BH64</f>
        <v>1774242</v>
      </c>
      <c r="E270" s="316">
        <f>data!BI64</f>
        <v>0</v>
      </c>
      <c r="F270" s="316">
        <f>data!BJ64</f>
        <v>65497</v>
      </c>
      <c r="G270" s="316">
        <f>data!BK64</f>
        <v>50885</v>
      </c>
      <c r="H270" s="316">
        <f>data!BL64</f>
        <v>0</v>
      </c>
      <c r="I270" s="316">
        <f>data!BM64</f>
        <v>0</v>
      </c>
    </row>
    <row r="271" spans="1:9" customFormat="1" ht="20.149999999999999" customHeight="1" x14ac:dyDescent="0.35">
      <c r="A271" s="315">
        <v>10</v>
      </c>
      <c r="B271" s="316" t="s">
        <v>524</v>
      </c>
      <c r="C271" s="316">
        <f>data!BG65</f>
        <v>0</v>
      </c>
      <c r="D271" s="316">
        <f>data!BH65</f>
        <v>118760</v>
      </c>
      <c r="E271" s="316">
        <f>data!BI65</f>
        <v>0</v>
      </c>
      <c r="F271" s="316">
        <f>data!BJ65</f>
        <v>0</v>
      </c>
      <c r="G271" s="316">
        <f>data!BK65</f>
        <v>0</v>
      </c>
      <c r="H271" s="316">
        <f>data!BL65</f>
        <v>0</v>
      </c>
      <c r="I271" s="316">
        <f>data!BM65</f>
        <v>0</v>
      </c>
    </row>
    <row r="272" spans="1:9" customFormat="1" ht="20.149999999999999" customHeight="1" x14ac:dyDescent="0.35">
      <c r="A272" s="315">
        <v>11</v>
      </c>
      <c r="B272" s="316" t="s">
        <v>525</v>
      </c>
      <c r="C272" s="316">
        <f>data!BG66</f>
        <v>0</v>
      </c>
      <c r="D272" s="316">
        <f>data!BH66</f>
        <v>98233</v>
      </c>
      <c r="E272" s="316">
        <f>data!BI66</f>
        <v>0</v>
      </c>
      <c r="F272" s="316">
        <f>data!BJ66</f>
        <v>5552</v>
      </c>
      <c r="G272" s="316">
        <f>data!BK66</f>
        <v>1672744</v>
      </c>
      <c r="H272" s="316">
        <f>data!BL66</f>
        <v>0</v>
      </c>
      <c r="I272" s="316">
        <f>data!BM66</f>
        <v>0</v>
      </c>
    </row>
    <row r="273" spans="1:9" customFormat="1" ht="20.149999999999999" customHeight="1" x14ac:dyDescent="0.35">
      <c r="A273" s="315">
        <v>12</v>
      </c>
      <c r="B273" s="316" t="s">
        <v>16</v>
      </c>
      <c r="C273" s="316">
        <f>data!BG67</f>
        <v>0</v>
      </c>
      <c r="D273" s="316">
        <f>data!BH67</f>
        <v>26435</v>
      </c>
      <c r="E273" s="316">
        <f>data!BI67</f>
        <v>0</v>
      </c>
      <c r="F273" s="316">
        <f>data!BJ67</f>
        <v>24296</v>
      </c>
      <c r="G273" s="316">
        <f>data!BK67</f>
        <v>19635</v>
      </c>
      <c r="H273" s="316">
        <f>data!BL67</f>
        <v>0</v>
      </c>
      <c r="I273" s="316">
        <f>data!BM67</f>
        <v>0</v>
      </c>
    </row>
    <row r="274" spans="1:9" customFormat="1" ht="20.149999999999999" customHeight="1" x14ac:dyDescent="0.35">
      <c r="A274" s="315">
        <v>13</v>
      </c>
      <c r="B274" s="316" t="s">
        <v>995</v>
      </c>
      <c r="C274" s="316">
        <f>data!BG68</f>
        <v>0</v>
      </c>
      <c r="D274" s="316">
        <f>data!BH68</f>
        <v>114314</v>
      </c>
      <c r="E274" s="316">
        <f>data!BI68</f>
        <v>0</v>
      </c>
      <c r="F274" s="316">
        <f>data!BJ68</f>
        <v>0</v>
      </c>
      <c r="G274" s="316">
        <f>data!BK68</f>
        <v>12467</v>
      </c>
      <c r="H274" s="316">
        <f>data!BL68</f>
        <v>0</v>
      </c>
      <c r="I274" s="316">
        <f>data!BM68</f>
        <v>0</v>
      </c>
    </row>
    <row r="275" spans="1:9" customFormat="1" ht="20.149999999999999" customHeight="1" x14ac:dyDescent="0.35">
      <c r="A275" s="315">
        <v>14</v>
      </c>
      <c r="B275" s="316" t="s">
        <v>996</v>
      </c>
      <c r="C275" s="316">
        <f>data!BG69</f>
        <v>0</v>
      </c>
      <c r="D275" s="316">
        <f>data!BH69</f>
        <v>188839</v>
      </c>
      <c r="E275" s="316">
        <f>data!BI69</f>
        <v>0</v>
      </c>
      <c r="F275" s="316">
        <f>data!BJ69</f>
        <v>40432</v>
      </c>
      <c r="G275" s="316">
        <f>data!BK69</f>
        <v>218033</v>
      </c>
      <c r="H275" s="316">
        <f>data!BL69</f>
        <v>0</v>
      </c>
      <c r="I275" s="316">
        <f>data!BM69</f>
        <v>0</v>
      </c>
    </row>
    <row r="276" spans="1:9" customFormat="1" ht="20.149999999999999" customHeight="1" x14ac:dyDescent="0.35">
      <c r="A276" s="315">
        <v>15</v>
      </c>
      <c r="B276" s="316" t="s">
        <v>284</v>
      </c>
      <c r="C276" s="316">
        <f>-data!BG84</f>
        <v>0</v>
      </c>
      <c r="D276" s="316">
        <f>-data!BH84</f>
        <v>0</v>
      </c>
      <c r="E276" s="316">
        <f>-data!BI84</f>
        <v>0</v>
      </c>
      <c r="F276" s="316">
        <f>-data!BJ84</f>
        <v>0</v>
      </c>
      <c r="G276" s="316">
        <f>-data!BK84</f>
        <v>0</v>
      </c>
      <c r="H276" s="316">
        <f>-data!BL84</f>
        <v>0</v>
      </c>
      <c r="I276" s="316">
        <f>-data!BM84</f>
        <v>0</v>
      </c>
    </row>
    <row r="277" spans="1:9" customFormat="1" ht="20.149999999999999" customHeight="1" x14ac:dyDescent="0.35">
      <c r="A277" s="315">
        <v>16</v>
      </c>
      <c r="B277" s="324" t="s">
        <v>997</v>
      </c>
      <c r="C277" s="316">
        <f>data!BG85</f>
        <v>0</v>
      </c>
      <c r="D277" s="316">
        <f>data!BH85</f>
        <v>3207130</v>
      </c>
      <c r="E277" s="316">
        <f>data!BI85</f>
        <v>0</v>
      </c>
      <c r="F277" s="316">
        <f>data!BJ85</f>
        <v>1279788</v>
      </c>
      <c r="G277" s="316">
        <f>data!BK85</f>
        <v>4720245</v>
      </c>
      <c r="H277" s="316">
        <f>data!BL85</f>
        <v>0</v>
      </c>
      <c r="I277" s="316">
        <f>data!BM85</f>
        <v>0</v>
      </c>
    </row>
    <row r="278" spans="1:9" customFormat="1" ht="20.149999999999999" customHeight="1" x14ac:dyDescent="0.35">
      <c r="A278" s="315">
        <v>17</v>
      </c>
      <c r="B278" s="316" t="s">
        <v>286</v>
      </c>
      <c r="C278" s="326"/>
      <c r="D278" s="326"/>
      <c r="E278" s="326"/>
      <c r="F278" s="326"/>
      <c r="G278" s="326"/>
      <c r="H278" s="326"/>
      <c r="I278" s="326"/>
    </row>
    <row r="279" spans="1:9" customFormat="1" ht="20.149999999999999" customHeight="1" x14ac:dyDescent="0.35">
      <c r="A279" s="315">
        <v>18</v>
      </c>
      <c r="B279" s="316" t="s">
        <v>998</v>
      </c>
      <c r="C279" s="316"/>
      <c r="D279" s="316"/>
      <c r="E279" s="316"/>
      <c r="F279" s="316"/>
      <c r="G279" s="316"/>
      <c r="H279" s="316"/>
      <c r="I279" s="316"/>
    </row>
    <row r="280" spans="1:9" customFormat="1" ht="20.149999999999999" customHeight="1" x14ac:dyDescent="0.35">
      <c r="A280" s="315">
        <v>19</v>
      </c>
      <c r="B280" s="324" t="s">
        <v>999</v>
      </c>
      <c r="C280" s="331" t="str">
        <f>IF(data!BG87&gt;0,data!BG87,"")</f>
        <v>x</v>
      </c>
      <c r="D280" s="331" t="str">
        <f>IF(data!BH87&gt;0,data!BH87,"")</f>
        <v>x</v>
      </c>
      <c r="E280" s="331" t="str">
        <f>IF(data!BI87&gt;0,data!BI87,"")</f>
        <v>x</v>
      </c>
      <c r="F280" s="331" t="str">
        <f>IF(data!BJ87&gt;0,data!BJ87,"")</f>
        <v>x</v>
      </c>
      <c r="G280" s="331" t="str">
        <f>IF(data!BK87&gt;0,data!BK87,"")</f>
        <v>x</v>
      </c>
      <c r="H280" s="331" t="str">
        <f>IF(data!BL87&gt;0,data!BL87,"")</f>
        <v>x</v>
      </c>
      <c r="I280" s="331" t="str">
        <f>IF(data!BM87&gt;0,data!BM87,"")</f>
        <v>x</v>
      </c>
    </row>
    <row r="281" spans="1:9" customFormat="1" ht="20.149999999999999" customHeight="1" x14ac:dyDescent="0.35">
      <c r="A281" s="315">
        <v>20</v>
      </c>
      <c r="B281" s="324" t="s">
        <v>1000</v>
      </c>
      <c r="C281" s="331" t="str">
        <f>IF(data!BG88&gt;0,data!BG88,"")</f>
        <v>x</v>
      </c>
      <c r="D281" s="331" t="str">
        <f>IF(data!BH88&gt;0,data!BH88,"")</f>
        <v>x</v>
      </c>
      <c r="E281" s="331" t="str">
        <f>IF(data!BI88&gt;0,data!BI88,"")</f>
        <v>x</v>
      </c>
      <c r="F281" s="331" t="str">
        <f>IF(data!BJ88&gt;0,data!BJ88,"")</f>
        <v>x</v>
      </c>
      <c r="G281" s="331" t="str">
        <f>IF(data!BK88&gt;0,data!BK88,"")</f>
        <v>x</v>
      </c>
      <c r="H281" s="331" t="str">
        <f>IF(data!BL88&gt;0,data!BL88,"")</f>
        <v>x</v>
      </c>
      <c r="I281" s="331" t="str">
        <f>IF(data!BM88&gt;0,data!BM88,"")</f>
        <v>x</v>
      </c>
    </row>
    <row r="282" spans="1:9" customFormat="1" ht="20.149999999999999" customHeight="1" x14ac:dyDescent="0.35">
      <c r="A282" s="315">
        <v>21</v>
      </c>
      <c r="B282" s="324" t="s">
        <v>1001</v>
      </c>
      <c r="C282" s="331" t="str">
        <f>IF(data!BG89&gt;0,data!BG89,"")</f>
        <v>x</v>
      </c>
      <c r="D282" s="331" t="str">
        <f>IF(data!BH89&gt;0,data!BH89,"")</f>
        <v>x</v>
      </c>
      <c r="E282" s="331" t="str">
        <f>IF(data!BI89&gt;0,data!BI89,"")</f>
        <v>x</v>
      </c>
      <c r="F282" s="331" t="str">
        <f>IF(data!BJ89&gt;0,data!BJ89,"")</f>
        <v>x</v>
      </c>
      <c r="G282" s="331" t="str">
        <f>IF(data!BK89&gt;0,data!BK89,"")</f>
        <v>x</v>
      </c>
      <c r="H282" s="331" t="str">
        <f>IF(data!BL89&gt;0,data!BL89,"")</f>
        <v>x</v>
      </c>
      <c r="I282" s="331" t="str">
        <f>IF(data!BM89&gt;0,data!BM89,"")</f>
        <v>x</v>
      </c>
    </row>
    <row r="283" spans="1:9" customFormat="1" ht="20.149999999999999" customHeight="1" x14ac:dyDescent="0.35">
      <c r="A283" s="315" t="s">
        <v>1002</v>
      </c>
      <c r="B283" s="316"/>
      <c r="C283" s="333"/>
      <c r="D283" s="333"/>
      <c r="E283" s="333"/>
      <c r="F283" s="333"/>
      <c r="G283" s="333"/>
      <c r="H283" s="333"/>
      <c r="I283" s="333"/>
    </row>
    <row r="284" spans="1:9" customFormat="1" ht="20.149999999999999" customHeight="1" x14ac:dyDescent="0.35">
      <c r="A284" s="315">
        <v>22</v>
      </c>
      <c r="B284" s="316" t="s">
        <v>1003</v>
      </c>
      <c r="C284" s="332">
        <f>data!BG90</f>
        <v>0</v>
      </c>
      <c r="D284" s="332">
        <f>data!BH90</f>
        <v>692</v>
      </c>
      <c r="E284" s="332">
        <f>data!BI90</f>
        <v>0</v>
      </c>
      <c r="F284" s="332">
        <f>data!BJ90</f>
        <v>636</v>
      </c>
      <c r="G284" s="332">
        <f>data!BK90</f>
        <v>514</v>
      </c>
      <c r="H284" s="332">
        <f>data!BL90</f>
        <v>0</v>
      </c>
      <c r="I284" s="332">
        <f>data!BM90</f>
        <v>0</v>
      </c>
    </row>
    <row r="285" spans="1:9" customFormat="1" ht="20.149999999999999" customHeight="1" x14ac:dyDescent="0.35">
      <c r="A285" s="315">
        <v>23</v>
      </c>
      <c r="B285" s="316" t="s">
        <v>1004</v>
      </c>
      <c r="C285" s="331" t="str">
        <f>IF(data!BG91&gt;0,data!BG91,"")</f>
        <v>x</v>
      </c>
      <c r="D285" s="332">
        <f>data!BH91</f>
        <v>0</v>
      </c>
      <c r="E285" s="332">
        <f>data!BI91</f>
        <v>0</v>
      </c>
      <c r="F285" s="331" t="str">
        <f>IF(data!BJ91&gt;0,data!BJ91,"")</f>
        <v>x</v>
      </c>
      <c r="G285" s="332">
        <f>data!BK91</f>
        <v>0</v>
      </c>
      <c r="H285" s="332">
        <f>data!BL91</f>
        <v>0</v>
      </c>
      <c r="I285" s="332">
        <f>data!BM91</f>
        <v>0</v>
      </c>
    </row>
    <row r="286" spans="1:9" customFormat="1" ht="20.149999999999999" customHeight="1" x14ac:dyDescent="0.35">
      <c r="A286" s="315">
        <v>24</v>
      </c>
      <c r="B286" s="316" t="s">
        <v>1005</v>
      </c>
      <c r="C286" s="331" t="str">
        <f>IF(data!BG92&gt;0,data!BG92,"")</f>
        <v>x</v>
      </c>
      <c r="D286" s="332">
        <f>data!BH92</f>
        <v>142.01</v>
      </c>
      <c r="E286" s="332">
        <f>data!BI92</f>
        <v>0</v>
      </c>
      <c r="F286" s="331" t="str">
        <f>IF(data!BJ92&gt;0,data!BJ92,"")</f>
        <v>x</v>
      </c>
      <c r="G286" s="332">
        <f>data!BK92</f>
        <v>105.48</v>
      </c>
      <c r="H286" s="332">
        <f>data!BL92</f>
        <v>0</v>
      </c>
      <c r="I286" s="332">
        <f>data!BM92</f>
        <v>0</v>
      </c>
    </row>
    <row r="287" spans="1:9" customFormat="1" ht="20.149999999999999" customHeight="1" x14ac:dyDescent="0.35">
      <c r="A287" s="315">
        <v>25</v>
      </c>
      <c r="B287" s="316" t="s">
        <v>1006</v>
      </c>
      <c r="C287" s="331" t="str">
        <f>IF(data!BG93&gt;0,data!BG93,"")</f>
        <v>x</v>
      </c>
      <c r="D287" s="332">
        <f>data!BH93</f>
        <v>0</v>
      </c>
      <c r="E287" s="332">
        <f>data!BI93</f>
        <v>0</v>
      </c>
      <c r="F287" s="331" t="str">
        <f>IF(data!BJ93&gt;0,data!BJ93,"")</f>
        <v>x</v>
      </c>
      <c r="G287" s="332">
        <f>data!BK93</f>
        <v>0</v>
      </c>
      <c r="H287" s="332">
        <f>data!BL93</f>
        <v>0</v>
      </c>
      <c r="I287" s="332">
        <f>data!BM93</f>
        <v>0</v>
      </c>
    </row>
    <row r="288" spans="1:9" customFormat="1" ht="20.149999999999999" customHeight="1" x14ac:dyDescent="0.35">
      <c r="A288" s="315">
        <v>26</v>
      </c>
      <c r="B288" s="316" t="s">
        <v>294</v>
      </c>
      <c r="C288" s="331" t="str">
        <f>IF(data!BG94&gt;0,data!BG94,"")</f>
        <v>x</v>
      </c>
      <c r="D288" s="331" t="str">
        <f>IF(data!BH94&gt;0,data!BH94,"")</f>
        <v>x</v>
      </c>
      <c r="E288" s="331" t="str">
        <f>IF(data!BI94&gt;0,data!BI94,"")</f>
        <v>x</v>
      </c>
      <c r="F288" s="331" t="str">
        <f>IF(data!BJ94&gt;0,data!BJ94,"")</f>
        <v>x</v>
      </c>
      <c r="G288" s="331" t="str">
        <f>IF(data!BK94&gt;0,data!BK94,"")</f>
        <v>x</v>
      </c>
      <c r="H288" s="331" t="str">
        <f>IF(data!BL94&gt;0,data!BL94,"")</f>
        <v>x</v>
      </c>
      <c r="I288" s="331" t="str">
        <f>IF(data!BM94&gt;0,data!BM94,"")</f>
        <v>x</v>
      </c>
    </row>
    <row r="289" spans="1:9" customFormat="1" ht="20.149999999999999" customHeight="1" x14ac:dyDescent="0.35">
      <c r="A289" s="309" t="s">
        <v>988</v>
      </c>
      <c r="B289" s="310"/>
      <c r="C289" s="310"/>
      <c r="D289" s="310"/>
      <c r="E289" s="310"/>
      <c r="F289" s="310"/>
      <c r="G289" s="310"/>
      <c r="H289" s="310"/>
      <c r="I289" s="309"/>
    </row>
    <row r="290" spans="1:9" customFormat="1" ht="20.149999999999999" customHeight="1" x14ac:dyDescent="0.35">
      <c r="D290" s="311"/>
      <c r="I290" s="312" t="s">
        <v>1038</v>
      </c>
    </row>
    <row r="291" spans="1:9" customFormat="1" ht="20.149999999999999" customHeight="1" x14ac:dyDescent="0.35">
      <c r="A291" s="311"/>
    </row>
    <row r="292" spans="1:9" customFormat="1" ht="20.149999999999999" customHeight="1" x14ac:dyDescent="0.35">
      <c r="A292" s="313" t="str">
        <f>"Hospital: "&amp;data!C98</f>
        <v>Hospital: PHM Medical Center</v>
      </c>
      <c r="G292" s="314"/>
      <c r="H292" s="313" t="str">
        <f>"FYE: "&amp;data!C96</f>
        <v>FYE: 12/31/2023</v>
      </c>
    </row>
    <row r="293" spans="1:9" customFormat="1" ht="20.149999999999999" customHeight="1" x14ac:dyDescent="0.35">
      <c r="A293" s="315">
        <v>1</v>
      </c>
      <c r="B293" s="316" t="s">
        <v>236</v>
      </c>
      <c r="C293" s="318" t="s">
        <v>99</v>
      </c>
      <c r="D293" s="318" t="s">
        <v>100</v>
      </c>
      <c r="E293" s="318" t="s">
        <v>101</v>
      </c>
      <c r="F293" s="318" t="s">
        <v>102</v>
      </c>
      <c r="G293" s="318" t="s">
        <v>103</v>
      </c>
      <c r="H293" s="318" t="s">
        <v>104</v>
      </c>
      <c r="I293" s="318" t="s">
        <v>105</v>
      </c>
    </row>
    <row r="294" spans="1:9" customFormat="1" ht="20.149999999999999" customHeight="1" x14ac:dyDescent="0.35">
      <c r="A294" s="319">
        <v>2</v>
      </c>
      <c r="B294" s="320" t="s">
        <v>990</v>
      </c>
      <c r="C294" s="322" t="s">
        <v>175</v>
      </c>
      <c r="D294" s="322" t="s">
        <v>176</v>
      </c>
      <c r="E294" s="322" t="s">
        <v>177</v>
      </c>
      <c r="F294" s="322" t="s">
        <v>178</v>
      </c>
      <c r="G294" s="322"/>
      <c r="H294" s="322" t="s">
        <v>180</v>
      </c>
      <c r="I294" s="322" t="s">
        <v>181</v>
      </c>
    </row>
    <row r="295" spans="1:9" customFormat="1" ht="20.149999999999999" customHeight="1" x14ac:dyDescent="0.35">
      <c r="A295" s="319"/>
      <c r="B295" s="320"/>
      <c r="C295" s="322" t="s">
        <v>1039</v>
      </c>
      <c r="D295" s="322" t="s">
        <v>221</v>
      </c>
      <c r="E295" s="322" t="s">
        <v>222</v>
      </c>
      <c r="F295" s="322" t="s">
        <v>223</v>
      </c>
      <c r="G295" s="322" t="s">
        <v>179</v>
      </c>
      <c r="H295" s="322" t="s">
        <v>224</v>
      </c>
      <c r="I295" s="322" t="s">
        <v>196</v>
      </c>
    </row>
    <row r="296" spans="1:9" customFormat="1" ht="20.149999999999999" customHeight="1" x14ac:dyDescent="0.35">
      <c r="A296" s="315">
        <v>3</v>
      </c>
      <c r="B296" s="316" t="s">
        <v>994</v>
      </c>
      <c r="C296" s="328"/>
      <c r="D296" s="328"/>
      <c r="E296" s="328"/>
      <c r="F296" s="328"/>
      <c r="G296" s="328"/>
      <c r="H296" s="328"/>
      <c r="I296" s="328"/>
    </row>
    <row r="297" spans="1:9" customFormat="1" ht="20.149999999999999" customHeight="1" x14ac:dyDescent="0.35">
      <c r="A297" s="315">
        <v>4</v>
      </c>
      <c r="B297" s="316" t="s">
        <v>261</v>
      </c>
      <c r="C297" s="328"/>
      <c r="D297" s="328"/>
      <c r="E297" s="328"/>
      <c r="F297" s="328"/>
      <c r="G297" s="328"/>
      <c r="H297" s="328"/>
      <c r="I297" s="328"/>
    </row>
    <row r="298" spans="1:9" customFormat="1" ht="20.149999999999999" customHeight="1" x14ac:dyDescent="0.35">
      <c r="A298" s="315">
        <v>5</v>
      </c>
      <c r="B298" s="316" t="s">
        <v>262</v>
      </c>
      <c r="C298" s="323">
        <f>data!BN60</f>
        <v>15.46</v>
      </c>
      <c r="D298" s="323">
        <f>data!BO60</f>
        <v>0</v>
      </c>
      <c r="E298" s="323">
        <f>data!BP60</f>
        <v>5.0199999999999996</v>
      </c>
      <c r="F298" s="323">
        <f>data!BQ60</f>
        <v>0</v>
      </c>
      <c r="G298" s="323">
        <f>data!BR60</f>
        <v>4.25</v>
      </c>
      <c r="H298" s="323">
        <f>data!BS60</f>
        <v>0</v>
      </c>
      <c r="I298" s="323">
        <f>data!BT60</f>
        <v>0</v>
      </c>
    </row>
    <row r="299" spans="1:9" customFormat="1" ht="20.149999999999999" customHeight="1" x14ac:dyDescent="0.35">
      <c r="A299" s="315">
        <v>6</v>
      </c>
      <c r="B299" s="316" t="s">
        <v>263</v>
      </c>
      <c r="C299" s="316">
        <f>data!BN61</f>
        <v>2275058</v>
      </c>
      <c r="D299" s="316">
        <f>data!BO61</f>
        <v>74400</v>
      </c>
      <c r="E299" s="316">
        <f>data!BP61</f>
        <v>425794</v>
      </c>
      <c r="F299" s="316">
        <f>data!BQ61</f>
        <v>0</v>
      </c>
      <c r="G299" s="316">
        <f>data!BR61</f>
        <v>459142</v>
      </c>
      <c r="H299" s="316">
        <f>data!BS61</f>
        <v>0</v>
      </c>
      <c r="I299" s="316">
        <f>data!BT61</f>
        <v>0</v>
      </c>
    </row>
    <row r="300" spans="1:9" customFormat="1" ht="20.149999999999999" customHeight="1" x14ac:dyDescent="0.35">
      <c r="A300" s="315">
        <v>7</v>
      </c>
      <c r="B300" s="316" t="s">
        <v>11</v>
      </c>
      <c r="C300" s="316">
        <f>data!BN62</f>
        <v>578553</v>
      </c>
      <c r="D300" s="316">
        <f>data!BO62</f>
        <v>18920</v>
      </c>
      <c r="E300" s="316">
        <f>data!BP62</f>
        <v>108281</v>
      </c>
      <c r="F300" s="316">
        <f>data!BQ62</f>
        <v>0</v>
      </c>
      <c r="G300" s="316">
        <f>data!BR62</f>
        <v>116761</v>
      </c>
      <c r="H300" s="316">
        <f>data!BS62</f>
        <v>0</v>
      </c>
      <c r="I300" s="316">
        <f>data!BT62</f>
        <v>0</v>
      </c>
    </row>
    <row r="301" spans="1:9" customFormat="1" ht="20.149999999999999" customHeight="1" x14ac:dyDescent="0.35">
      <c r="A301" s="315">
        <v>8</v>
      </c>
      <c r="B301" s="316" t="s">
        <v>264</v>
      </c>
      <c r="C301" s="316">
        <f>data!BN63</f>
        <v>120746</v>
      </c>
      <c r="D301" s="316">
        <f>data!BO63</f>
        <v>0</v>
      </c>
      <c r="E301" s="316">
        <f>data!BP63</f>
        <v>0</v>
      </c>
      <c r="F301" s="316">
        <f>data!BQ63</f>
        <v>0</v>
      </c>
      <c r="G301" s="316">
        <f>data!BR63</f>
        <v>110587</v>
      </c>
      <c r="H301" s="316">
        <f>data!BS63</f>
        <v>0</v>
      </c>
      <c r="I301" s="316">
        <f>data!BT63</f>
        <v>0</v>
      </c>
    </row>
    <row r="302" spans="1:9" customFormat="1" ht="20.149999999999999" customHeight="1" x14ac:dyDescent="0.35">
      <c r="A302" s="315">
        <v>9</v>
      </c>
      <c r="B302" s="316" t="s">
        <v>265</v>
      </c>
      <c r="C302" s="316">
        <f>data!BN64</f>
        <v>385270</v>
      </c>
      <c r="D302" s="316">
        <f>data!BO64</f>
        <v>12492</v>
      </c>
      <c r="E302" s="316">
        <f>data!BP64</f>
        <v>186501</v>
      </c>
      <c r="F302" s="316">
        <f>data!BQ64</f>
        <v>0</v>
      </c>
      <c r="G302" s="316">
        <f>data!BR64</f>
        <v>183916</v>
      </c>
      <c r="H302" s="316">
        <f>data!BS64</f>
        <v>0</v>
      </c>
      <c r="I302" s="316">
        <f>data!BT64</f>
        <v>0</v>
      </c>
    </row>
    <row r="303" spans="1:9" customFormat="1" ht="20.149999999999999" customHeight="1" x14ac:dyDescent="0.35">
      <c r="A303" s="315">
        <v>10</v>
      </c>
      <c r="B303" s="316" t="s">
        <v>524</v>
      </c>
      <c r="C303" s="316">
        <f>data!BN65</f>
        <v>0</v>
      </c>
      <c r="D303" s="316">
        <f>data!BO65</f>
        <v>0</v>
      </c>
      <c r="E303" s="316">
        <f>data!BP65</f>
        <v>0</v>
      </c>
      <c r="F303" s="316">
        <f>data!BQ65</f>
        <v>0</v>
      </c>
      <c r="G303" s="316">
        <f>data!BR65</f>
        <v>0</v>
      </c>
      <c r="H303" s="316">
        <f>data!BS65</f>
        <v>0</v>
      </c>
      <c r="I303" s="316">
        <f>data!BT65</f>
        <v>0</v>
      </c>
    </row>
    <row r="304" spans="1:9" customFormat="1" ht="20.149999999999999" customHeight="1" x14ac:dyDescent="0.35">
      <c r="A304" s="315">
        <v>11</v>
      </c>
      <c r="B304" s="316" t="s">
        <v>525</v>
      </c>
      <c r="C304" s="316">
        <f>data!BN66</f>
        <v>587344</v>
      </c>
      <c r="D304" s="316">
        <f>data!BO66</f>
        <v>27794</v>
      </c>
      <c r="E304" s="316">
        <f>data!BP66</f>
        <v>1262826</v>
      </c>
      <c r="F304" s="316">
        <f>data!BQ66</f>
        <v>0</v>
      </c>
      <c r="G304" s="316">
        <f>data!BR66</f>
        <v>52559</v>
      </c>
      <c r="H304" s="316">
        <f>data!BS66</f>
        <v>0</v>
      </c>
      <c r="I304" s="316">
        <f>data!BT66</f>
        <v>0</v>
      </c>
    </row>
    <row r="305" spans="1:9" customFormat="1" ht="20.149999999999999" customHeight="1" x14ac:dyDescent="0.35">
      <c r="A305" s="315">
        <v>12</v>
      </c>
      <c r="B305" s="316" t="s">
        <v>16</v>
      </c>
      <c r="C305" s="316">
        <f>data!BN67</f>
        <v>661944</v>
      </c>
      <c r="D305" s="316">
        <f>data!BO67</f>
        <v>0</v>
      </c>
      <c r="E305" s="316">
        <f>data!BP67</f>
        <v>23302</v>
      </c>
      <c r="F305" s="316">
        <f>data!BQ67</f>
        <v>0</v>
      </c>
      <c r="G305" s="316">
        <f>data!BR67</f>
        <v>9818</v>
      </c>
      <c r="H305" s="316">
        <f>data!BS67</f>
        <v>0</v>
      </c>
      <c r="I305" s="316">
        <f>data!BT67</f>
        <v>0</v>
      </c>
    </row>
    <row r="306" spans="1:9" customFormat="1" ht="20.149999999999999" customHeight="1" x14ac:dyDescent="0.35">
      <c r="A306" s="315">
        <v>13</v>
      </c>
      <c r="B306" s="316" t="s">
        <v>995</v>
      </c>
      <c r="C306" s="316">
        <f>data!BN68</f>
        <v>203</v>
      </c>
      <c r="D306" s="316">
        <f>data!BO68</f>
        <v>0</v>
      </c>
      <c r="E306" s="316">
        <f>data!BP68</f>
        <v>3963</v>
      </c>
      <c r="F306" s="316">
        <f>data!BQ68</f>
        <v>0</v>
      </c>
      <c r="G306" s="316">
        <f>data!BR68</f>
        <v>0</v>
      </c>
      <c r="H306" s="316">
        <f>data!BS68</f>
        <v>0</v>
      </c>
      <c r="I306" s="316">
        <f>data!BT68</f>
        <v>0</v>
      </c>
    </row>
    <row r="307" spans="1:9" customFormat="1" ht="20.149999999999999" customHeight="1" x14ac:dyDescent="0.35">
      <c r="A307" s="315">
        <v>14</v>
      </c>
      <c r="B307" s="316" t="s">
        <v>996</v>
      </c>
      <c r="C307" s="316">
        <f>data!BN69</f>
        <v>543668</v>
      </c>
      <c r="D307" s="316">
        <f>data!BO69</f>
        <v>0</v>
      </c>
      <c r="E307" s="316">
        <f>data!BP69</f>
        <v>577783</v>
      </c>
      <c r="F307" s="316">
        <f>data!BQ69</f>
        <v>0</v>
      </c>
      <c r="G307" s="316">
        <f>data!BR69</f>
        <v>154587</v>
      </c>
      <c r="H307" s="316">
        <f>data!BS69</f>
        <v>0</v>
      </c>
      <c r="I307" s="316">
        <f>data!BT69</f>
        <v>0</v>
      </c>
    </row>
    <row r="308" spans="1:9" customFormat="1" ht="20.149999999999999" customHeight="1" x14ac:dyDescent="0.35">
      <c r="A308" s="315">
        <v>15</v>
      </c>
      <c r="B308" s="316" t="s">
        <v>284</v>
      </c>
      <c r="C308" s="316">
        <f>-data!BN84</f>
        <v>-242331</v>
      </c>
      <c r="D308" s="316">
        <f>-data!BO84</f>
        <v>0</v>
      </c>
      <c r="E308" s="316">
        <f>-data!BP84</f>
        <v>0</v>
      </c>
      <c r="F308" s="316">
        <f>-data!BQ84</f>
        <v>0</v>
      </c>
      <c r="G308" s="316">
        <f>-data!BR84</f>
        <v>0</v>
      </c>
      <c r="H308" s="316">
        <f>-data!BS84</f>
        <v>0</v>
      </c>
      <c r="I308" s="316">
        <f>-data!BT84</f>
        <v>0</v>
      </c>
    </row>
    <row r="309" spans="1:9" customFormat="1" ht="20.149999999999999" customHeight="1" x14ac:dyDescent="0.35">
      <c r="A309" s="315">
        <v>16</v>
      </c>
      <c r="B309" s="324" t="s">
        <v>997</v>
      </c>
      <c r="C309" s="316">
        <f>data!BN85</f>
        <v>4910455</v>
      </c>
      <c r="D309" s="316">
        <f>data!BO85</f>
        <v>133606</v>
      </c>
      <c r="E309" s="316">
        <f>data!BP85</f>
        <v>2588450</v>
      </c>
      <c r="F309" s="316">
        <f>data!BQ85</f>
        <v>0</v>
      </c>
      <c r="G309" s="316">
        <f>data!BR85</f>
        <v>1087370</v>
      </c>
      <c r="H309" s="316">
        <f>data!BS85</f>
        <v>0</v>
      </c>
      <c r="I309" s="316">
        <f>data!BT85</f>
        <v>0</v>
      </c>
    </row>
    <row r="310" spans="1:9" customFormat="1" ht="20.149999999999999" customHeight="1" x14ac:dyDescent="0.35">
      <c r="A310" s="315">
        <v>17</v>
      </c>
      <c r="B310" s="316" t="s">
        <v>286</v>
      </c>
      <c r="C310" s="326"/>
      <c r="D310" s="326"/>
      <c r="E310" s="326"/>
      <c r="F310" s="326"/>
      <c r="G310" s="326"/>
      <c r="H310" s="326"/>
      <c r="I310" s="326"/>
    </row>
    <row r="311" spans="1:9" customFormat="1" ht="20.149999999999999" customHeight="1" x14ac:dyDescent="0.35">
      <c r="A311" s="315">
        <v>18</v>
      </c>
      <c r="B311" s="316" t="s">
        <v>998</v>
      </c>
      <c r="C311" s="316"/>
      <c r="D311" s="316"/>
      <c r="E311" s="316"/>
      <c r="F311" s="316"/>
      <c r="G311" s="316"/>
      <c r="H311" s="316"/>
      <c r="I311" s="316"/>
    </row>
    <row r="312" spans="1:9" customFormat="1" ht="20.149999999999999" customHeight="1" x14ac:dyDescent="0.35">
      <c r="A312" s="315">
        <v>19</v>
      </c>
      <c r="B312" s="324" t="s">
        <v>999</v>
      </c>
      <c r="C312" s="331" t="str">
        <f>IF(data!BN87&gt;0,data!BN87,"")</f>
        <v>x</v>
      </c>
      <c r="D312" s="331" t="str">
        <f>IF(data!BO87&gt;0,data!BO87,"")</f>
        <v>x</v>
      </c>
      <c r="E312" s="331" t="str">
        <f>IF(data!BP87&gt;0,data!BP87,"")</f>
        <v>x</v>
      </c>
      <c r="F312" s="331" t="str">
        <f>IF(data!BQ87&gt;0,data!BQ87,"")</f>
        <v>x</v>
      </c>
      <c r="G312" s="331" t="str">
        <f>IF(data!BR87&gt;0,data!BR87,"")</f>
        <v>x</v>
      </c>
      <c r="H312" s="331" t="str">
        <f>IF(data!BS87&gt;0,data!BS87,"")</f>
        <v>x</v>
      </c>
      <c r="I312" s="331" t="str">
        <f>IF(data!BT87&gt;0,data!BT87,"")</f>
        <v>x</v>
      </c>
    </row>
    <row r="313" spans="1:9" customFormat="1" ht="20.149999999999999" customHeight="1" x14ac:dyDescent="0.35">
      <c r="A313" s="315">
        <v>20</v>
      </c>
      <c r="B313" s="324" t="s">
        <v>1000</v>
      </c>
      <c r="C313" s="331" t="str">
        <f>IF(data!BN88&gt;0,data!BN88,"")</f>
        <v>x</v>
      </c>
      <c r="D313" s="331" t="str">
        <f>IF(data!BO88&gt;0,data!BO88,"")</f>
        <v>x</v>
      </c>
      <c r="E313" s="331" t="str">
        <f>IF(data!BP88&gt;0,data!BP88,"")</f>
        <v>x</v>
      </c>
      <c r="F313" s="331" t="str">
        <f>IF(data!BQ88&gt;0,data!BQ88,"")</f>
        <v>x</v>
      </c>
      <c r="G313" s="331" t="str">
        <f>IF(data!BR88&gt;0,data!BR88,"")</f>
        <v>x</v>
      </c>
      <c r="H313" s="331" t="str">
        <f>IF(data!BS88&gt;0,data!BS88,"")</f>
        <v>x</v>
      </c>
      <c r="I313" s="331" t="str">
        <f>IF(data!BT88&gt;0,data!BT88,"")</f>
        <v>x</v>
      </c>
    </row>
    <row r="314" spans="1:9" customFormat="1" ht="20.149999999999999" customHeight="1" x14ac:dyDescent="0.35">
      <c r="A314" s="315">
        <v>21</v>
      </c>
      <c r="B314" s="324" t="s">
        <v>1001</v>
      </c>
      <c r="C314" s="331" t="str">
        <f>IF(data!BN89&gt;0,data!BN89,"")</f>
        <v>x</v>
      </c>
      <c r="D314" s="331" t="str">
        <f>IF(data!BO89&gt;0,data!BO89,"")</f>
        <v>x</v>
      </c>
      <c r="E314" s="331" t="str">
        <f>IF(data!BP89&gt;0,data!BP89,"")</f>
        <v>x</v>
      </c>
      <c r="F314" s="331" t="str">
        <f>IF(data!BQ89&gt;0,data!BQ89,"")</f>
        <v>x</v>
      </c>
      <c r="G314" s="331" t="str">
        <f>IF(data!BR89&gt;0,data!BR89,"")</f>
        <v>x</v>
      </c>
      <c r="H314" s="331" t="str">
        <f>IF(data!BS89&gt;0,data!BS89,"")</f>
        <v>x</v>
      </c>
      <c r="I314" s="331" t="str">
        <f>IF(data!BT89&gt;0,data!BT89,"")</f>
        <v>x</v>
      </c>
    </row>
    <row r="315" spans="1:9" customFormat="1" ht="20.149999999999999" customHeight="1" x14ac:dyDescent="0.35">
      <c r="A315" s="315" t="s">
        <v>1002</v>
      </c>
      <c r="B315" s="316"/>
      <c r="C315" s="326"/>
      <c r="D315" s="326"/>
      <c r="E315" s="326"/>
      <c r="F315" s="326"/>
      <c r="G315" s="326"/>
      <c r="H315" s="326"/>
      <c r="I315" s="326"/>
    </row>
    <row r="316" spans="1:9" customFormat="1" ht="20.149999999999999" customHeight="1" x14ac:dyDescent="0.35">
      <c r="A316" s="315">
        <v>22</v>
      </c>
      <c r="B316" s="316" t="s">
        <v>1003</v>
      </c>
      <c r="C316" s="332">
        <f>data!BN90</f>
        <v>17328</v>
      </c>
      <c r="D316" s="332">
        <f>data!BO90</f>
        <v>0</v>
      </c>
      <c r="E316" s="332">
        <f>data!BP90</f>
        <v>610</v>
      </c>
      <c r="F316" s="332">
        <f>data!BQ90</f>
        <v>0</v>
      </c>
      <c r="G316" s="332">
        <f>data!BR90</f>
        <v>257</v>
      </c>
      <c r="H316" s="332">
        <f>data!BS90</f>
        <v>0</v>
      </c>
      <c r="I316" s="332">
        <f>data!BT90</f>
        <v>0</v>
      </c>
    </row>
    <row r="317" spans="1:9" customFormat="1" ht="20.149999999999999" customHeight="1" x14ac:dyDescent="0.35">
      <c r="A317" s="315">
        <v>23</v>
      </c>
      <c r="B317" s="316" t="s">
        <v>1004</v>
      </c>
      <c r="C317" s="331" t="str">
        <f>IF(data!BN91&gt;0,data!BN91,"")</f>
        <v>x</v>
      </c>
      <c r="D317" s="331" t="str">
        <f>IF(data!BO91&gt;0,data!BO91,"")</f>
        <v>x</v>
      </c>
      <c r="E317" s="331" t="str">
        <f>IF(data!BP91&gt;0,data!BP91,"")</f>
        <v>x</v>
      </c>
      <c r="F317" s="331" t="str">
        <f>IF(data!BQ91&gt;0,data!BQ91,"")</f>
        <v>x</v>
      </c>
      <c r="G317" s="332">
        <f>data!BR91</f>
        <v>0</v>
      </c>
      <c r="H317" s="332">
        <f>data!BS91</f>
        <v>0</v>
      </c>
      <c r="I317" s="332">
        <f>data!BT91</f>
        <v>0</v>
      </c>
    </row>
    <row r="318" spans="1:9" customFormat="1" ht="20.149999999999999" customHeight="1" x14ac:dyDescent="0.35">
      <c r="A318" s="315">
        <v>24</v>
      </c>
      <c r="B318" s="316" t="s">
        <v>1005</v>
      </c>
      <c r="C318" s="331" t="str">
        <f>IF(data!BN92&gt;0,data!BN92,"")</f>
        <v>x</v>
      </c>
      <c r="D318" s="331" t="str">
        <f>IF(data!BO92&gt;0,data!BO92,"")</f>
        <v>x</v>
      </c>
      <c r="E318" s="331" t="str">
        <f>IF(data!BP92&gt;0,data!BP92,"")</f>
        <v>x</v>
      </c>
      <c r="F318" s="331" t="str">
        <f>IF(data!BQ92&gt;0,data!BQ92,"")</f>
        <v>x</v>
      </c>
      <c r="G318" s="331" t="str">
        <f>IF(data!BR92&gt;0,data!BR92,"")</f>
        <v>x</v>
      </c>
      <c r="H318" s="332">
        <f>data!BS92</f>
        <v>0</v>
      </c>
      <c r="I318" s="332">
        <f>data!BT92</f>
        <v>0</v>
      </c>
    </row>
    <row r="319" spans="1:9" customFormat="1" ht="20.149999999999999" customHeight="1" x14ac:dyDescent="0.35">
      <c r="A319" s="315">
        <v>25</v>
      </c>
      <c r="B319" s="316" t="s">
        <v>1006</v>
      </c>
      <c r="C319" s="331" t="str">
        <f>IF(data!BN93&gt;0,data!BN93,"")</f>
        <v>x</v>
      </c>
      <c r="D319" s="331" t="str">
        <f>IF(data!BO93&gt;0,data!BO93,"")</f>
        <v>x</v>
      </c>
      <c r="E319" s="331" t="str">
        <f>IF(data!BP93&gt;0,data!BP93,"")</f>
        <v>x</v>
      </c>
      <c r="F319" s="331" t="str">
        <f>IF(data!BQ93&gt;0,data!BQ93,"")</f>
        <v>x</v>
      </c>
      <c r="G319" s="331" t="str">
        <f>IF(data!BR93&gt;0,data!BR93,"")</f>
        <v>x</v>
      </c>
      <c r="H319" s="332">
        <f>data!BS93</f>
        <v>0</v>
      </c>
      <c r="I319" s="332">
        <f>data!BT93</f>
        <v>0</v>
      </c>
    </row>
    <row r="320" spans="1:9" customFormat="1" ht="20.149999999999999" customHeight="1" x14ac:dyDescent="0.35">
      <c r="A320" s="315">
        <v>26</v>
      </c>
      <c r="B320" s="316" t="s">
        <v>294</v>
      </c>
      <c r="C320" s="334" t="str">
        <f>IF(data!BN94&gt;0,data!BN94,"")</f>
        <v>x</v>
      </c>
      <c r="D320" s="334" t="str">
        <f>IF(data!BO94&gt;0,data!BO94,"")</f>
        <v>x</v>
      </c>
      <c r="E320" s="334" t="str">
        <f>IF(data!BP94&gt;0,data!BP94,"")</f>
        <v>x</v>
      </c>
      <c r="F320" s="334" t="str">
        <f>IF(data!BQ94&gt;0,data!BQ94,"")</f>
        <v>x</v>
      </c>
      <c r="G320" s="334" t="str">
        <f>IF(data!BR94&gt;0,data!BR94,"")</f>
        <v>x</v>
      </c>
      <c r="H320" s="334" t="str">
        <f>IF(data!BS94&gt;0,data!BS94,"")</f>
        <v>x</v>
      </c>
      <c r="I320" s="334" t="str">
        <f>IF(data!BT94&gt;0,data!BT94,"")</f>
        <v>x</v>
      </c>
    </row>
    <row r="321" spans="1:9" customFormat="1" ht="20.149999999999999" customHeight="1" x14ac:dyDescent="0.35">
      <c r="A321" s="309" t="s">
        <v>988</v>
      </c>
      <c r="B321" s="310"/>
      <c r="C321" s="310"/>
      <c r="D321" s="310"/>
      <c r="E321" s="310"/>
      <c r="F321" s="310"/>
      <c r="G321" s="310"/>
      <c r="H321" s="310"/>
      <c r="I321" s="309"/>
    </row>
    <row r="322" spans="1:9" customFormat="1" ht="20.149999999999999" customHeight="1" x14ac:dyDescent="0.35">
      <c r="D322" s="311"/>
      <c r="I322" s="312" t="s">
        <v>1040</v>
      </c>
    </row>
    <row r="323" spans="1:9" customFormat="1" ht="20.149999999999999" customHeight="1" x14ac:dyDescent="0.35">
      <c r="A323" s="311"/>
    </row>
    <row r="324" spans="1:9" customFormat="1" ht="20.149999999999999" customHeight="1" x14ac:dyDescent="0.35">
      <c r="A324" s="313" t="str">
        <f>"Hospital: "&amp;data!C98</f>
        <v>Hospital: PHM Medical Center</v>
      </c>
      <c r="G324" s="314"/>
      <c r="H324" s="313" t="str">
        <f>"FYE: "&amp;data!C96</f>
        <v>FYE: 12/31/2023</v>
      </c>
    </row>
    <row r="325" spans="1:9" customFormat="1" ht="20.149999999999999" customHeight="1" x14ac:dyDescent="0.35">
      <c r="A325" s="315">
        <v>1</v>
      </c>
      <c r="B325" s="316" t="s">
        <v>236</v>
      </c>
      <c r="C325" s="318" t="s">
        <v>106</v>
      </c>
      <c r="D325" s="318" t="s">
        <v>107</v>
      </c>
      <c r="E325" s="318" t="s">
        <v>108</v>
      </c>
      <c r="F325" s="318" t="s">
        <v>109</v>
      </c>
      <c r="G325" s="318" t="s">
        <v>110</v>
      </c>
      <c r="H325" s="318" t="s">
        <v>111</v>
      </c>
      <c r="I325" s="318" t="s">
        <v>112</v>
      </c>
    </row>
    <row r="326" spans="1:9" customFormat="1" ht="20.149999999999999" customHeight="1" x14ac:dyDescent="0.35">
      <c r="A326" s="319">
        <v>2</v>
      </c>
      <c r="B326" s="320" t="s">
        <v>990</v>
      </c>
      <c r="C326" s="322" t="s">
        <v>182</v>
      </c>
      <c r="D326" s="322" t="s">
        <v>182</v>
      </c>
      <c r="E326" s="322" t="s">
        <v>182</v>
      </c>
      <c r="F326" s="322" t="s">
        <v>183</v>
      </c>
      <c r="G326" s="322" t="s">
        <v>184</v>
      </c>
      <c r="H326" s="322" t="s">
        <v>185</v>
      </c>
      <c r="I326" s="322" t="s">
        <v>186</v>
      </c>
    </row>
    <row r="327" spans="1:9" customFormat="1" ht="20.149999999999999" customHeight="1" x14ac:dyDescent="0.35">
      <c r="A327" s="319"/>
      <c r="B327" s="320"/>
      <c r="C327" s="322" t="s">
        <v>225</v>
      </c>
      <c r="D327" s="322" t="s">
        <v>226</v>
      </c>
      <c r="E327" s="322" t="s">
        <v>227</v>
      </c>
      <c r="F327" s="322" t="s">
        <v>178</v>
      </c>
      <c r="G327" s="322" t="s">
        <v>1039</v>
      </c>
      <c r="H327" s="322" t="s">
        <v>179</v>
      </c>
      <c r="I327" s="322" t="s">
        <v>228</v>
      </c>
    </row>
    <row r="328" spans="1:9" customFormat="1" ht="20.149999999999999" customHeight="1" x14ac:dyDescent="0.35">
      <c r="A328" s="315">
        <v>3</v>
      </c>
      <c r="B328" s="316" t="s">
        <v>994</v>
      </c>
      <c r="C328" s="328"/>
      <c r="D328" s="328"/>
      <c r="E328" s="328"/>
      <c r="F328" s="328"/>
      <c r="G328" s="328"/>
      <c r="H328" s="328"/>
      <c r="I328" s="328"/>
    </row>
    <row r="329" spans="1:9" customFormat="1" ht="20.149999999999999" customHeight="1" x14ac:dyDescent="0.35">
      <c r="A329" s="315">
        <v>4</v>
      </c>
      <c r="B329" s="316" t="s">
        <v>261</v>
      </c>
      <c r="C329" s="328"/>
      <c r="D329" s="328"/>
      <c r="E329" s="328"/>
      <c r="F329" s="328"/>
      <c r="G329" s="328"/>
      <c r="H329" s="328"/>
      <c r="I329" s="328"/>
    </row>
    <row r="330" spans="1:9" customFormat="1" ht="20.149999999999999" customHeight="1" x14ac:dyDescent="0.35">
      <c r="A330" s="315">
        <v>5</v>
      </c>
      <c r="B330" s="316" t="s">
        <v>262</v>
      </c>
      <c r="C330" s="323">
        <f>data!BU60</f>
        <v>0</v>
      </c>
      <c r="D330" s="323">
        <f>data!BV60</f>
        <v>10.35</v>
      </c>
      <c r="E330" s="323">
        <f>data!BW60</f>
        <v>3.77</v>
      </c>
      <c r="F330" s="323">
        <f>data!BX60</f>
        <v>0</v>
      </c>
      <c r="G330" s="323">
        <f>data!BY60</f>
        <v>12.13</v>
      </c>
      <c r="H330" s="323">
        <f>data!BZ60</f>
        <v>0</v>
      </c>
      <c r="I330" s="323">
        <f>data!CA60</f>
        <v>0</v>
      </c>
    </row>
    <row r="331" spans="1:9" customFormat="1" ht="20.149999999999999" customHeight="1" x14ac:dyDescent="0.35">
      <c r="A331" s="315">
        <v>6</v>
      </c>
      <c r="B331" s="316" t="s">
        <v>263</v>
      </c>
      <c r="C331" s="335">
        <f>data!BU61</f>
        <v>0</v>
      </c>
      <c r="D331" s="335">
        <f>data!BV61</f>
        <v>626883</v>
      </c>
      <c r="E331" s="335">
        <f>data!BW61</f>
        <v>339221</v>
      </c>
      <c r="F331" s="335">
        <f>data!BX61</f>
        <v>0</v>
      </c>
      <c r="G331" s="335">
        <f>data!BY61</f>
        <v>1529531</v>
      </c>
      <c r="H331" s="335">
        <f>data!BZ61</f>
        <v>0</v>
      </c>
      <c r="I331" s="335">
        <f>data!CA61</f>
        <v>0</v>
      </c>
    </row>
    <row r="332" spans="1:9" customFormat="1" ht="20.149999999999999" customHeight="1" x14ac:dyDescent="0.35">
      <c r="A332" s="315">
        <v>7</v>
      </c>
      <c r="B332" s="316" t="s">
        <v>11</v>
      </c>
      <c r="C332" s="335">
        <f>data!BU62</f>
        <v>0</v>
      </c>
      <c r="D332" s="335">
        <f>data!BV62</f>
        <v>159418</v>
      </c>
      <c r="E332" s="335">
        <f>data!BW62</f>
        <v>86265</v>
      </c>
      <c r="F332" s="335">
        <f>data!BX62</f>
        <v>0</v>
      </c>
      <c r="G332" s="335">
        <f>data!BY62</f>
        <v>388964</v>
      </c>
      <c r="H332" s="335">
        <f>data!BZ62</f>
        <v>0</v>
      </c>
      <c r="I332" s="335">
        <f>data!CA62</f>
        <v>0</v>
      </c>
    </row>
    <row r="333" spans="1:9" customFormat="1" ht="20.149999999999999" customHeight="1" x14ac:dyDescent="0.35">
      <c r="A333" s="315">
        <v>8</v>
      </c>
      <c r="B333" s="316" t="s">
        <v>264</v>
      </c>
      <c r="C333" s="335">
        <f>data!BU63</f>
        <v>0</v>
      </c>
      <c r="D333" s="335">
        <f>data!BV63</f>
        <v>250014</v>
      </c>
      <c r="E333" s="335">
        <f>data!BW63</f>
        <v>52850</v>
      </c>
      <c r="F333" s="335">
        <f>data!BX63</f>
        <v>0</v>
      </c>
      <c r="G333" s="335">
        <f>data!BY63</f>
        <v>0</v>
      </c>
      <c r="H333" s="335">
        <f>data!BZ63</f>
        <v>0</v>
      </c>
      <c r="I333" s="335">
        <f>data!CA63</f>
        <v>0</v>
      </c>
    </row>
    <row r="334" spans="1:9" customFormat="1" ht="20.149999999999999" customHeight="1" x14ac:dyDescent="0.35">
      <c r="A334" s="315">
        <v>9</v>
      </c>
      <c r="B334" s="316" t="s">
        <v>265</v>
      </c>
      <c r="C334" s="335">
        <f>data!BU64</f>
        <v>0</v>
      </c>
      <c r="D334" s="335">
        <f>data!BV64</f>
        <v>4305</v>
      </c>
      <c r="E334" s="335">
        <f>data!BW64</f>
        <v>50600</v>
      </c>
      <c r="F334" s="335">
        <f>data!BX64</f>
        <v>0</v>
      </c>
      <c r="G334" s="335">
        <f>data!BY64</f>
        <v>2630</v>
      </c>
      <c r="H334" s="335">
        <f>data!BZ64</f>
        <v>0</v>
      </c>
      <c r="I334" s="335">
        <f>data!CA64</f>
        <v>0</v>
      </c>
    </row>
    <row r="335" spans="1:9" customFormat="1" ht="20.149999999999999" customHeight="1" x14ac:dyDescent="0.35">
      <c r="A335" s="315">
        <v>10</v>
      </c>
      <c r="B335" s="316" t="s">
        <v>524</v>
      </c>
      <c r="C335" s="335">
        <f>data!BU65</f>
        <v>0</v>
      </c>
      <c r="D335" s="335">
        <f>data!BV65</f>
        <v>0</v>
      </c>
      <c r="E335" s="335">
        <f>data!BW65</f>
        <v>0</v>
      </c>
      <c r="F335" s="335">
        <f>data!BX65</f>
        <v>0</v>
      </c>
      <c r="G335" s="335">
        <f>data!BY65</f>
        <v>0</v>
      </c>
      <c r="H335" s="335">
        <f>data!BZ65</f>
        <v>0</v>
      </c>
      <c r="I335" s="335">
        <f>data!CA65</f>
        <v>0</v>
      </c>
    </row>
    <row r="336" spans="1:9" customFormat="1" ht="20.149999999999999" customHeight="1" x14ac:dyDescent="0.35">
      <c r="A336" s="315">
        <v>11</v>
      </c>
      <c r="B336" s="316" t="s">
        <v>525</v>
      </c>
      <c r="C336" s="335">
        <f>data!BU66</f>
        <v>0</v>
      </c>
      <c r="D336" s="335">
        <f>data!BV66</f>
        <v>13427</v>
      </c>
      <c r="E336" s="335">
        <f>data!BW66</f>
        <v>50003</v>
      </c>
      <c r="F336" s="335">
        <f>data!BX66</f>
        <v>0</v>
      </c>
      <c r="G336" s="335">
        <f>data!BY66</f>
        <v>51933</v>
      </c>
      <c r="H336" s="335">
        <f>data!BZ66</f>
        <v>0</v>
      </c>
      <c r="I336" s="335">
        <f>data!CA66</f>
        <v>0</v>
      </c>
    </row>
    <row r="337" spans="1:9" customFormat="1" ht="20.149999999999999" customHeight="1" x14ac:dyDescent="0.35">
      <c r="A337" s="315">
        <v>12</v>
      </c>
      <c r="B337" s="316" t="s">
        <v>16</v>
      </c>
      <c r="C337" s="335">
        <f>data!BU67</f>
        <v>0</v>
      </c>
      <c r="D337" s="335">
        <f>data!BV67</f>
        <v>38124</v>
      </c>
      <c r="E337" s="335">
        <f>data!BW67</f>
        <v>6265</v>
      </c>
      <c r="F337" s="335">
        <f>data!BX67</f>
        <v>0</v>
      </c>
      <c r="G337" s="335">
        <f>data!BY67</f>
        <v>21431</v>
      </c>
      <c r="H337" s="335">
        <f>data!BZ67</f>
        <v>0</v>
      </c>
      <c r="I337" s="335">
        <f>data!CA67</f>
        <v>0</v>
      </c>
    </row>
    <row r="338" spans="1:9" customFormat="1" ht="20.149999999999999" customHeight="1" x14ac:dyDescent="0.35">
      <c r="A338" s="315">
        <v>13</v>
      </c>
      <c r="B338" s="316" t="s">
        <v>995</v>
      </c>
      <c r="C338" s="335">
        <f>data!BU68</f>
        <v>0</v>
      </c>
      <c r="D338" s="335">
        <f>data!BV68</f>
        <v>1925</v>
      </c>
      <c r="E338" s="335">
        <f>data!BW68</f>
        <v>0</v>
      </c>
      <c r="F338" s="335">
        <f>data!BX68</f>
        <v>0</v>
      </c>
      <c r="G338" s="335">
        <f>data!BY68</f>
        <v>0</v>
      </c>
      <c r="H338" s="335">
        <f>data!BZ68</f>
        <v>0</v>
      </c>
      <c r="I338" s="335">
        <f>data!CA68</f>
        <v>0</v>
      </c>
    </row>
    <row r="339" spans="1:9" customFormat="1" ht="20.149999999999999" customHeight="1" x14ac:dyDescent="0.35">
      <c r="A339" s="315">
        <v>14</v>
      </c>
      <c r="B339" s="316" t="s">
        <v>996</v>
      </c>
      <c r="C339" s="335">
        <f>data!BU69</f>
        <v>7348</v>
      </c>
      <c r="D339" s="335">
        <f>data!BV69</f>
        <v>0</v>
      </c>
      <c r="E339" s="335">
        <f>data!BW69</f>
        <v>20538</v>
      </c>
      <c r="F339" s="335">
        <f>data!BX69</f>
        <v>0</v>
      </c>
      <c r="G339" s="335">
        <f>data!BY69</f>
        <v>1189</v>
      </c>
      <c r="H339" s="335">
        <f>data!BZ69</f>
        <v>0</v>
      </c>
      <c r="I339" s="335">
        <f>data!CA69</f>
        <v>0</v>
      </c>
    </row>
    <row r="340" spans="1:9" customFormat="1" ht="20.149999999999999" customHeight="1" x14ac:dyDescent="0.35">
      <c r="A340" s="315">
        <v>15</v>
      </c>
      <c r="B340" s="316" t="s">
        <v>284</v>
      </c>
      <c r="C340" s="316">
        <f>-data!BU84</f>
        <v>0</v>
      </c>
      <c r="D340" s="316">
        <f>-data!BV84</f>
        <v>-16760</v>
      </c>
      <c r="E340" s="316">
        <f>-data!BW84</f>
        <v>-19500</v>
      </c>
      <c r="F340" s="316">
        <f>-data!BX84</f>
        <v>0</v>
      </c>
      <c r="G340" s="316">
        <f>-data!BY84</f>
        <v>0</v>
      </c>
      <c r="H340" s="316">
        <f>-data!BZ84</f>
        <v>0</v>
      </c>
      <c r="I340" s="316">
        <f>-data!CA84</f>
        <v>0</v>
      </c>
    </row>
    <row r="341" spans="1:9" customFormat="1" ht="20.149999999999999" customHeight="1" x14ac:dyDescent="0.35">
      <c r="A341" s="315">
        <v>16</v>
      </c>
      <c r="B341" s="324" t="s">
        <v>997</v>
      </c>
      <c r="C341" s="316">
        <f>data!BU85</f>
        <v>7348</v>
      </c>
      <c r="D341" s="316">
        <f>data!BV85</f>
        <v>1077336</v>
      </c>
      <c r="E341" s="316">
        <f>data!BW85</f>
        <v>586242</v>
      </c>
      <c r="F341" s="316">
        <f>data!BX85</f>
        <v>0</v>
      </c>
      <c r="G341" s="316">
        <f>data!BY85</f>
        <v>1995678</v>
      </c>
      <c r="H341" s="316">
        <f>data!BZ85</f>
        <v>0</v>
      </c>
      <c r="I341" s="316">
        <f>data!CA85</f>
        <v>0</v>
      </c>
    </row>
    <row r="342" spans="1:9" customFormat="1" ht="20.149999999999999" customHeight="1" x14ac:dyDescent="0.35">
      <c r="A342" s="315">
        <v>17</v>
      </c>
      <c r="B342" s="316" t="s">
        <v>286</v>
      </c>
      <c r="C342" s="326"/>
      <c r="D342" s="326"/>
      <c r="E342" s="326"/>
      <c r="F342" s="326"/>
      <c r="G342" s="326"/>
      <c r="H342" s="326"/>
      <c r="I342" s="326"/>
    </row>
    <row r="343" spans="1:9" customFormat="1" ht="20.149999999999999" customHeight="1" x14ac:dyDescent="0.35">
      <c r="A343" s="315">
        <v>18</v>
      </c>
      <c r="B343" s="316" t="s">
        <v>998</v>
      </c>
      <c r="C343" s="316"/>
      <c r="D343" s="316"/>
      <c r="E343" s="316"/>
      <c r="F343" s="316"/>
      <c r="G343" s="316"/>
      <c r="H343" s="316"/>
      <c r="I343" s="316"/>
    </row>
    <row r="344" spans="1:9" customFormat="1" ht="20.149999999999999" customHeight="1" x14ac:dyDescent="0.35">
      <c r="A344" s="315">
        <v>19</v>
      </c>
      <c r="B344" s="324" t="s">
        <v>999</v>
      </c>
      <c r="C344" s="331" t="str">
        <f>IF(data!BU87&gt;0,data!BU87,"")</f>
        <v>x</v>
      </c>
      <c r="D344" s="331" t="str">
        <f>IF(data!BV87&gt;0,data!BV87,"")</f>
        <v>x</v>
      </c>
      <c r="E344" s="331" t="str">
        <f>IF(data!BW87&gt;0,data!BW87,"")</f>
        <v>x</v>
      </c>
      <c r="F344" s="331" t="str">
        <f>IF(data!BX87&gt;0,data!BX87,"")</f>
        <v>x</v>
      </c>
      <c r="G344" s="331" t="str">
        <f>IF(data!BY87&gt;0,data!BY87,"")</f>
        <v>x</v>
      </c>
      <c r="H344" s="331" t="str">
        <f>IF(data!BZ87&gt;0,data!BZ87,"")</f>
        <v>x</v>
      </c>
      <c r="I344" s="331" t="str">
        <f>IF(data!CA87&gt;0,data!CA87,"")</f>
        <v>x</v>
      </c>
    </row>
    <row r="345" spans="1:9" customFormat="1" ht="20.149999999999999" customHeight="1" x14ac:dyDescent="0.35">
      <c r="A345" s="315">
        <v>20</v>
      </c>
      <c r="B345" s="324" t="s">
        <v>1000</v>
      </c>
      <c r="C345" s="331" t="str">
        <f>IF(data!BU88&gt;0,data!BU88,"")</f>
        <v>x</v>
      </c>
      <c r="D345" s="331" t="str">
        <f>IF(data!BV88&gt;0,data!BV88,"")</f>
        <v>x</v>
      </c>
      <c r="E345" s="331" t="str">
        <f>IF(data!BW88&gt;0,data!BW88,"")</f>
        <v>x</v>
      </c>
      <c r="F345" s="331" t="str">
        <f>IF(data!BX88&gt;0,data!BX88,"")</f>
        <v>x</v>
      </c>
      <c r="G345" s="331" t="str">
        <f>IF(data!BY88&gt;0,data!BY88,"")</f>
        <v>x</v>
      </c>
      <c r="H345" s="331" t="str">
        <f>IF(data!BZ88&gt;0,data!BZ88,"")</f>
        <v>x</v>
      </c>
      <c r="I345" s="331" t="str">
        <f>IF(data!CA88&gt;0,data!CA88,"")</f>
        <v>x</v>
      </c>
    </row>
    <row r="346" spans="1:9" customFormat="1" ht="20.149999999999999" customHeight="1" x14ac:dyDescent="0.35">
      <c r="A346" s="315">
        <v>21</v>
      </c>
      <c r="B346" s="324" t="s">
        <v>1001</v>
      </c>
      <c r="C346" s="331" t="str">
        <f>IF(data!BU89&gt;0,data!BU89,"")</f>
        <v>x</v>
      </c>
      <c r="D346" s="331" t="str">
        <f>IF(data!BV89&gt;0,data!BV89,"")</f>
        <v>x</v>
      </c>
      <c r="E346" s="331" t="str">
        <f>IF(data!BW89&gt;0,data!BW89,"")</f>
        <v>x</v>
      </c>
      <c r="F346" s="331" t="str">
        <f>IF(data!BX89&gt;0,data!BX89,"")</f>
        <v>x</v>
      </c>
      <c r="G346" s="331" t="str">
        <f>IF(data!BY89&gt;0,data!BY89,"")</f>
        <v>x</v>
      </c>
      <c r="H346" s="331" t="str">
        <f>IF(data!BZ89&gt;0,data!BZ89,"")</f>
        <v>x</v>
      </c>
      <c r="I346" s="331" t="str">
        <f>IF(data!CA89&gt;0,data!CA89,"")</f>
        <v>x</v>
      </c>
    </row>
    <row r="347" spans="1:9" customFormat="1" ht="20.149999999999999" customHeight="1" x14ac:dyDescent="0.35">
      <c r="A347" s="315" t="s">
        <v>1002</v>
      </c>
      <c r="B347" s="316"/>
      <c r="C347" s="326"/>
      <c r="D347" s="326"/>
      <c r="E347" s="326"/>
      <c r="F347" s="326"/>
      <c r="G347" s="326"/>
      <c r="H347" s="326"/>
      <c r="I347" s="326"/>
    </row>
    <row r="348" spans="1:9" customFormat="1" ht="20.149999999999999" customHeight="1" x14ac:dyDescent="0.35">
      <c r="A348" s="315">
        <v>22</v>
      </c>
      <c r="B348" s="316" t="s">
        <v>1003</v>
      </c>
      <c r="C348" s="332">
        <f>data!BU90</f>
        <v>0</v>
      </c>
      <c r="D348" s="332">
        <f>data!BV90</f>
        <v>998</v>
      </c>
      <c r="E348" s="332">
        <f>data!BW90</f>
        <v>164</v>
      </c>
      <c r="F348" s="332">
        <f>data!BX90</f>
        <v>0</v>
      </c>
      <c r="G348" s="332">
        <f>data!BY90</f>
        <v>561</v>
      </c>
      <c r="H348" s="332">
        <f>data!BZ90</f>
        <v>0</v>
      </c>
      <c r="I348" s="332">
        <f>data!CA90</f>
        <v>0</v>
      </c>
    </row>
    <row r="349" spans="1:9" customFormat="1" ht="20.149999999999999" customHeight="1" x14ac:dyDescent="0.35">
      <c r="A349" s="315">
        <v>23</v>
      </c>
      <c r="B349" s="316" t="s">
        <v>1004</v>
      </c>
      <c r="C349" s="332">
        <f>data!BU91</f>
        <v>0</v>
      </c>
      <c r="D349" s="332">
        <f>data!BV91</f>
        <v>0</v>
      </c>
      <c r="E349" s="332">
        <f>data!BW91</f>
        <v>0</v>
      </c>
      <c r="F349" s="332">
        <f>data!BX91</f>
        <v>0</v>
      </c>
      <c r="G349" s="332">
        <f>data!BY91</f>
        <v>0</v>
      </c>
      <c r="H349" s="332">
        <f>data!BZ91</f>
        <v>0</v>
      </c>
      <c r="I349" s="332">
        <f>data!CA91</f>
        <v>0</v>
      </c>
    </row>
    <row r="350" spans="1:9" customFormat="1" ht="20.149999999999999" customHeight="1" x14ac:dyDescent="0.35">
      <c r="A350" s="315">
        <v>24</v>
      </c>
      <c r="B350" s="316" t="s">
        <v>1005</v>
      </c>
      <c r="C350" s="332">
        <f>data!BU92</f>
        <v>0</v>
      </c>
      <c r="D350" s="332">
        <f>data!BV92</f>
        <v>204.81</v>
      </c>
      <c r="E350" s="332">
        <f>data!BW92</f>
        <v>33.659999999999997</v>
      </c>
      <c r="F350" s="332">
        <f>data!BX92</f>
        <v>0</v>
      </c>
      <c r="G350" s="332">
        <f>data!BY92</f>
        <v>115.13</v>
      </c>
      <c r="H350" s="332">
        <f>data!BZ92</f>
        <v>0</v>
      </c>
      <c r="I350" s="332">
        <f>data!CA92</f>
        <v>0</v>
      </c>
    </row>
    <row r="351" spans="1:9" customFormat="1" ht="20.149999999999999" customHeight="1" x14ac:dyDescent="0.35">
      <c r="A351" s="315">
        <v>25</v>
      </c>
      <c r="B351" s="316" t="s">
        <v>1006</v>
      </c>
      <c r="C351" s="332">
        <f>data!BU93</f>
        <v>0</v>
      </c>
      <c r="D351" s="332">
        <f>data!BV93</f>
        <v>0</v>
      </c>
      <c r="E351" s="332">
        <f>data!BW93</f>
        <v>0</v>
      </c>
      <c r="F351" s="332">
        <f>data!BX93</f>
        <v>0</v>
      </c>
      <c r="G351" s="332">
        <f>data!BY93</f>
        <v>0</v>
      </c>
      <c r="H351" s="332">
        <f>data!BZ93</f>
        <v>0</v>
      </c>
      <c r="I351" s="332">
        <f>data!CA93</f>
        <v>0</v>
      </c>
    </row>
    <row r="352" spans="1:9" customFormat="1" ht="20.149999999999999" customHeight="1" x14ac:dyDescent="0.35">
      <c r="A352" s="315">
        <v>26</v>
      </c>
      <c r="B352" s="316" t="s">
        <v>294</v>
      </c>
      <c r="C352" s="334" t="str">
        <f>IF(data!BU94&gt;0,data!BU94,"")</f>
        <v/>
      </c>
      <c r="D352" s="334" t="str">
        <f>IF(data!BV94&gt;0,data!BV94,"")</f>
        <v/>
      </c>
      <c r="E352" s="334" t="str">
        <f>IF(data!BW94&gt;0,data!BW94,"")</f>
        <v/>
      </c>
      <c r="F352" s="334" t="str">
        <f>IF(data!BX94&gt;0,data!BX94,"")</f>
        <v/>
      </c>
      <c r="G352" s="334" t="str">
        <f>IF(data!BY94&gt;0,data!BY94,"")</f>
        <v/>
      </c>
      <c r="H352" s="334" t="str">
        <f>IF(data!BZ94&gt;0,data!BZ94,"")</f>
        <v/>
      </c>
      <c r="I352" s="334" t="str">
        <f>IF(data!CA94&gt;0,data!CA94,"")</f>
        <v/>
      </c>
    </row>
    <row r="353" spans="1:9" customFormat="1" ht="20.149999999999999" customHeight="1" x14ac:dyDescent="0.35">
      <c r="A353" s="309" t="s">
        <v>988</v>
      </c>
      <c r="B353" s="310"/>
      <c r="C353" s="310"/>
      <c r="D353" s="310"/>
      <c r="E353" s="310"/>
      <c r="F353" s="310"/>
      <c r="G353" s="310"/>
      <c r="H353" s="310"/>
      <c r="I353" s="309"/>
    </row>
    <row r="354" spans="1:9" customFormat="1" ht="20.149999999999999" customHeight="1" x14ac:dyDescent="0.35">
      <c r="D354" s="311"/>
      <c r="I354" s="312" t="s">
        <v>1041</v>
      </c>
    </row>
    <row r="355" spans="1:9" customFormat="1" ht="20.149999999999999" customHeight="1" x14ac:dyDescent="0.35">
      <c r="A355" s="311"/>
    </row>
    <row r="356" spans="1:9" customFormat="1" ht="20.149999999999999" customHeight="1" x14ac:dyDescent="0.35">
      <c r="A356" s="313" t="str">
        <f>"Hospital: "&amp;data!C98</f>
        <v>Hospital: PHM Medical Center</v>
      </c>
      <c r="G356" s="314"/>
      <c r="H356" s="313" t="str">
        <f>"FYE: "&amp;data!C96</f>
        <v>FYE: 12/31/2023</v>
      </c>
    </row>
    <row r="357" spans="1:9" customFormat="1" ht="20.149999999999999" customHeight="1" x14ac:dyDescent="0.35">
      <c r="A357" s="315">
        <v>1</v>
      </c>
      <c r="B357" s="316" t="s">
        <v>236</v>
      </c>
      <c r="C357" s="318">
        <v>8910</v>
      </c>
      <c r="D357" s="318">
        <v>8930</v>
      </c>
      <c r="E357" s="318" t="s">
        <v>115</v>
      </c>
      <c r="F357" s="336"/>
      <c r="G357" s="336"/>
      <c r="H357" s="336"/>
      <c r="I357" s="318"/>
    </row>
    <row r="358" spans="1:9" customFormat="1" ht="20.149999999999999" customHeight="1" x14ac:dyDescent="0.35">
      <c r="A358" s="319">
        <v>2</v>
      </c>
      <c r="B358" s="320" t="s">
        <v>990</v>
      </c>
      <c r="C358" s="322" t="s">
        <v>187</v>
      </c>
      <c r="D358" s="322" t="s">
        <v>159</v>
      </c>
      <c r="E358" s="322" t="s">
        <v>238</v>
      </c>
      <c r="F358" s="337"/>
      <c r="G358" s="337"/>
      <c r="H358" s="337"/>
      <c r="I358" s="322" t="s">
        <v>188</v>
      </c>
    </row>
    <row r="359" spans="1:9" customFormat="1" ht="20.149999999999999" customHeight="1" x14ac:dyDescent="0.35">
      <c r="A359" s="319"/>
      <c r="B359" s="320"/>
      <c r="C359" s="322" t="s">
        <v>228</v>
      </c>
      <c r="D359" s="322" t="s">
        <v>1042</v>
      </c>
      <c r="E359" s="322" t="s">
        <v>240</v>
      </c>
      <c r="F359" s="337"/>
      <c r="G359" s="337"/>
      <c r="H359" s="337"/>
      <c r="I359" s="322" t="s">
        <v>230</v>
      </c>
    </row>
    <row r="360" spans="1:9" customFormat="1" ht="20.149999999999999" customHeight="1" x14ac:dyDescent="0.35">
      <c r="A360" s="315">
        <v>3</v>
      </c>
      <c r="B360" s="316" t="s">
        <v>994</v>
      </c>
      <c r="C360" s="328"/>
      <c r="D360" s="328"/>
      <c r="E360" s="328"/>
      <c r="F360" s="328"/>
      <c r="G360" s="328"/>
      <c r="H360" s="328"/>
      <c r="I360" s="328"/>
    </row>
    <row r="361" spans="1:9" customFormat="1" ht="20.149999999999999" customHeight="1" x14ac:dyDescent="0.35">
      <c r="A361" s="315">
        <v>4</v>
      </c>
      <c r="B361" s="316" t="s">
        <v>261</v>
      </c>
      <c r="C361" s="328"/>
      <c r="D361" s="328"/>
      <c r="E361" s="328"/>
      <c r="F361" s="328"/>
      <c r="G361" s="328"/>
      <c r="H361" s="328"/>
      <c r="I361" s="328"/>
    </row>
    <row r="362" spans="1:9" customFormat="1" ht="20.149999999999999" customHeight="1" x14ac:dyDescent="0.35">
      <c r="A362" s="315">
        <v>5</v>
      </c>
      <c r="B362" s="316" t="s">
        <v>262</v>
      </c>
      <c r="C362" s="323">
        <f>data!CB60</f>
        <v>0</v>
      </c>
      <c r="D362" s="323">
        <f>data!CC60</f>
        <v>0</v>
      </c>
      <c r="E362" s="338"/>
      <c r="F362" s="326"/>
      <c r="G362" s="326"/>
      <c r="H362" s="326"/>
      <c r="I362" s="339">
        <f>data!CE60</f>
        <v>434.06</v>
      </c>
    </row>
    <row r="363" spans="1:9" customFormat="1" ht="20.149999999999999" customHeight="1" x14ac:dyDescent="0.35">
      <c r="A363" s="315">
        <v>6</v>
      </c>
      <c r="B363" s="316" t="s">
        <v>263</v>
      </c>
      <c r="C363" s="335">
        <f>data!CB61</f>
        <v>0</v>
      </c>
      <c r="D363" s="335">
        <f>data!CC61</f>
        <v>0</v>
      </c>
      <c r="E363" s="340"/>
      <c r="F363" s="340"/>
      <c r="G363" s="340"/>
      <c r="H363" s="340"/>
      <c r="I363" s="335">
        <f>data!CE61</f>
        <v>46313806</v>
      </c>
    </row>
    <row r="364" spans="1:9" customFormat="1" ht="20.149999999999999" customHeight="1" x14ac:dyDescent="0.35">
      <c r="A364" s="315">
        <v>7</v>
      </c>
      <c r="B364" s="316" t="s">
        <v>11</v>
      </c>
      <c r="C364" s="335">
        <f>data!CB62</f>
        <v>0</v>
      </c>
      <c r="D364" s="335">
        <f>data!CC62</f>
        <v>0</v>
      </c>
      <c r="E364" s="340"/>
      <c r="F364" s="340"/>
      <c r="G364" s="340"/>
      <c r="H364" s="340"/>
      <c r="I364" s="335">
        <f>data!CE62</f>
        <v>11777726</v>
      </c>
    </row>
    <row r="365" spans="1:9" customFormat="1" ht="20.149999999999999" customHeight="1" x14ac:dyDescent="0.35">
      <c r="A365" s="315">
        <v>8</v>
      </c>
      <c r="B365" s="316" t="s">
        <v>264</v>
      </c>
      <c r="C365" s="335">
        <f>data!CB63</f>
        <v>0</v>
      </c>
      <c r="D365" s="335">
        <f>data!CC63</f>
        <v>0</v>
      </c>
      <c r="E365" s="340"/>
      <c r="F365" s="340"/>
      <c r="G365" s="340"/>
      <c r="H365" s="340"/>
      <c r="I365" s="335">
        <f>data!CE63</f>
        <v>12517700</v>
      </c>
    </row>
    <row r="366" spans="1:9" customFormat="1" ht="20.149999999999999" customHeight="1" x14ac:dyDescent="0.35">
      <c r="A366" s="315">
        <v>9</v>
      </c>
      <c r="B366" s="316" t="s">
        <v>265</v>
      </c>
      <c r="C366" s="335">
        <f>data!CB64</f>
        <v>0</v>
      </c>
      <c r="D366" s="335">
        <f>data!CC64</f>
        <v>0</v>
      </c>
      <c r="E366" s="340"/>
      <c r="F366" s="340"/>
      <c r="G366" s="340"/>
      <c r="H366" s="340"/>
      <c r="I366" s="335">
        <f>data!CE64</f>
        <v>17537542</v>
      </c>
    </row>
    <row r="367" spans="1:9" customFormat="1" ht="20.149999999999999" customHeight="1" x14ac:dyDescent="0.35">
      <c r="A367" s="315">
        <v>10</v>
      </c>
      <c r="B367" s="316" t="s">
        <v>524</v>
      </c>
      <c r="C367" s="335">
        <f>data!CB65</f>
        <v>0</v>
      </c>
      <c r="D367" s="335">
        <f>data!CC65</f>
        <v>0</v>
      </c>
      <c r="E367" s="340"/>
      <c r="F367" s="340"/>
      <c r="G367" s="340"/>
      <c r="H367" s="340"/>
      <c r="I367" s="335">
        <f>data!CE65</f>
        <v>649187</v>
      </c>
    </row>
    <row r="368" spans="1:9" customFormat="1" ht="20.149999999999999" customHeight="1" x14ac:dyDescent="0.35">
      <c r="A368" s="315">
        <v>11</v>
      </c>
      <c r="B368" s="316" t="s">
        <v>525</v>
      </c>
      <c r="C368" s="335">
        <f>data!CB66</f>
        <v>0</v>
      </c>
      <c r="D368" s="335">
        <f>data!CC66</f>
        <v>0</v>
      </c>
      <c r="E368" s="340"/>
      <c r="F368" s="340"/>
      <c r="G368" s="340"/>
      <c r="H368" s="340"/>
      <c r="I368" s="335">
        <f>data!CE66</f>
        <v>7472591</v>
      </c>
    </row>
    <row r="369" spans="1:9" customFormat="1" ht="20.149999999999999" customHeight="1" x14ac:dyDescent="0.35">
      <c r="A369" s="315">
        <v>12</v>
      </c>
      <c r="B369" s="316" t="s">
        <v>16</v>
      </c>
      <c r="C369" s="335">
        <f>data!CB67</f>
        <v>0</v>
      </c>
      <c r="D369" s="335">
        <f>data!CC67</f>
        <v>0</v>
      </c>
      <c r="E369" s="340"/>
      <c r="F369" s="340"/>
      <c r="G369" s="340"/>
      <c r="H369" s="340"/>
      <c r="I369" s="335">
        <f>data!CE67</f>
        <v>3970248</v>
      </c>
    </row>
    <row r="370" spans="1:9" customFormat="1" ht="20.149999999999999" customHeight="1" x14ac:dyDescent="0.35">
      <c r="A370" s="315">
        <v>13</v>
      </c>
      <c r="B370" s="316" t="s">
        <v>995</v>
      </c>
      <c r="C370" s="335">
        <f>data!CB68</f>
        <v>0</v>
      </c>
      <c r="D370" s="335">
        <f>data!CC68</f>
        <v>0</v>
      </c>
      <c r="E370" s="340"/>
      <c r="F370" s="340"/>
      <c r="G370" s="340"/>
      <c r="H370" s="340"/>
      <c r="I370" s="335">
        <f>data!CE68</f>
        <v>756340</v>
      </c>
    </row>
    <row r="371" spans="1:9" customFormat="1" ht="20.149999999999999" customHeight="1" x14ac:dyDescent="0.35">
      <c r="A371" s="315">
        <v>14</v>
      </c>
      <c r="B371" s="316" t="s">
        <v>996</v>
      </c>
      <c r="C371" s="335">
        <f>data!CB69</f>
        <v>0</v>
      </c>
      <c r="D371" s="335">
        <f>data!CC69</f>
        <v>0</v>
      </c>
      <c r="E371" s="335">
        <f>data!CD69</f>
        <v>0</v>
      </c>
      <c r="F371" s="340"/>
      <c r="G371" s="340"/>
      <c r="H371" s="340"/>
      <c r="I371" s="335">
        <f>data!CE69</f>
        <v>2923096</v>
      </c>
    </row>
    <row r="372" spans="1:9" customFormat="1" ht="20.149999999999999" customHeight="1" x14ac:dyDescent="0.35">
      <c r="A372" s="315">
        <v>15</v>
      </c>
      <c r="B372" s="316" t="s">
        <v>284</v>
      </c>
      <c r="C372" s="316">
        <f>-data!CB84</f>
        <v>0</v>
      </c>
      <c r="D372" s="316">
        <f>-data!CC84</f>
        <v>0</v>
      </c>
      <c r="E372" s="316">
        <f>-data!CD84</f>
        <v>-18620</v>
      </c>
      <c r="F372" s="326"/>
      <c r="G372" s="326"/>
      <c r="H372" s="326"/>
      <c r="I372" s="316">
        <f>-data!CE84</f>
        <v>-599494</v>
      </c>
    </row>
    <row r="373" spans="1:9" customFormat="1" ht="20.149999999999999" customHeight="1" x14ac:dyDescent="0.35">
      <c r="A373" s="315">
        <v>16</v>
      </c>
      <c r="B373" s="324" t="s">
        <v>997</v>
      </c>
      <c r="C373" s="335">
        <f>data!CB85</f>
        <v>0</v>
      </c>
      <c r="D373" s="335">
        <f>data!CC85</f>
        <v>0</v>
      </c>
      <c r="E373" s="335">
        <f>data!CD85</f>
        <v>-18620</v>
      </c>
      <c r="F373" s="340"/>
      <c r="G373" s="340"/>
      <c r="H373" s="340"/>
      <c r="I373" s="316">
        <f>data!CE85</f>
        <v>103318742</v>
      </c>
    </row>
    <row r="374" spans="1:9" customFormat="1" ht="20.149999999999999" customHeight="1" x14ac:dyDescent="0.35">
      <c r="A374" s="315">
        <v>17</v>
      </c>
      <c r="B374" s="316" t="s">
        <v>286</v>
      </c>
      <c r="C374" s="340"/>
      <c r="D374" s="340"/>
      <c r="E374" s="340"/>
      <c r="F374" s="340"/>
      <c r="G374" s="340"/>
      <c r="H374" s="340"/>
      <c r="I374" s="316">
        <f>data!CE86</f>
        <v>984094</v>
      </c>
    </row>
    <row r="375" spans="1:9" customFormat="1" ht="20.149999999999999" customHeight="1" x14ac:dyDescent="0.35">
      <c r="A375" s="315">
        <v>18</v>
      </c>
      <c r="B375" s="316" t="s">
        <v>998</v>
      </c>
      <c r="C375" s="316"/>
      <c r="D375" s="316"/>
      <c r="E375" s="316"/>
      <c r="F375" s="316"/>
      <c r="G375" s="316"/>
      <c r="H375" s="316"/>
      <c r="I375" s="316"/>
    </row>
    <row r="376" spans="1:9" customFormat="1" ht="20.149999999999999" customHeight="1" x14ac:dyDescent="0.35">
      <c r="A376" s="315">
        <v>19</v>
      </c>
      <c r="B376" s="324" t="s">
        <v>999</v>
      </c>
      <c r="C376" s="331" t="str">
        <f>IF(data!CB87&gt;0,data!CB87,"")</f>
        <v>x</v>
      </c>
      <c r="D376" s="331" t="str">
        <f>IF(data!CC87&gt;0,data!CC87,"")</f>
        <v>x</v>
      </c>
      <c r="E376" s="326"/>
      <c r="F376" s="326"/>
      <c r="G376" s="326"/>
      <c r="H376" s="326"/>
      <c r="I376" s="332">
        <f>data!CE87</f>
        <v>51114135.790000007</v>
      </c>
    </row>
    <row r="377" spans="1:9" customFormat="1" ht="20.149999999999999" customHeight="1" x14ac:dyDescent="0.35">
      <c r="A377" s="315">
        <v>20</v>
      </c>
      <c r="B377" s="324" t="s">
        <v>1000</v>
      </c>
      <c r="C377" s="331" t="str">
        <f>IF(data!CB88&gt;0,data!CB88,"")</f>
        <v>x</v>
      </c>
      <c r="D377" s="331" t="str">
        <f>IF(data!CC88&gt;0,data!CC88,"")</f>
        <v>x</v>
      </c>
      <c r="E377" s="326"/>
      <c r="F377" s="326"/>
      <c r="G377" s="326"/>
      <c r="H377" s="326"/>
      <c r="I377" s="332">
        <f>data!CE88</f>
        <v>272905087.03000003</v>
      </c>
    </row>
    <row r="378" spans="1:9" customFormat="1" ht="20.149999999999999" customHeight="1" x14ac:dyDescent="0.35">
      <c r="A378" s="315">
        <v>21</v>
      </c>
      <c r="B378" s="324" t="s">
        <v>1001</v>
      </c>
      <c r="C378" s="331" t="str">
        <f>IF(data!CB89&gt;0,data!CB89,"")</f>
        <v>x</v>
      </c>
      <c r="D378" s="331" t="str">
        <f>IF(data!CC89&gt;0,data!CC89,"")</f>
        <v>x</v>
      </c>
      <c r="E378" s="326"/>
      <c r="F378" s="326"/>
      <c r="G378" s="326"/>
      <c r="H378" s="326"/>
      <c r="I378" s="332">
        <f>data!CE89</f>
        <v>324019222.81999999</v>
      </c>
    </row>
    <row r="379" spans="1:9" customFormat="1" ht="20.149999999999999" customHeight="1" x14ac:dyDescent="0.35">
      <c r="A379" s="315" t="s">
        <v>1002</v>
      </c>
      <c r="B379" s="316"/>
      <c r="C379" s="326"/>
      <c r="D379" s="326"/>
      <c r="E379" s="326"/>
      <c r="F379" s="326"/>
      <c r="G379" s="326"/>
      <c r="H379" s="326"/>
      <c r="I379" s="326"/>
    </row>
    <row r="380" spans="1:9" customFormat="1" ht="20.149999999999999" customHeight="1" x14ac:dyDescent="0.35">
      <c r="A380" s="315">
        <v>22</v>
      </c>
      <c r="B380" s="316" t="s">
        <v>1003</v>
      </c>
      <c r="C380" s="332">
        <f>data!CB90</f>
        <v>0</v>
      </c>
      <c r="D380" s="332">
        <f>data!CC90</f>
        <v>0</v>
      </c>
      <c r="E380" s="326"/>
      <c r="F380" s="326"/>
      <c r="G380" s="326"/>
      <c r="H380" s="326"/>
      <c r="I380" s="316">
        <f>data!CE90</f>
        <v>103931</v>
      </c>
    </row>
    <row r="381" spans="1:9" customFormat="1" ht="20.149999999999999" customHeight="1" x14ac:dyDescent="0.35">
      <c r="A381" s="315">
        <v>23</v>
      </c>
      <c r="B381" s="316" t="s">
        <v>1004</v>
      </c>
      <c r="C381" s="332">
        <f>data!CB91</f>
        <v>0</v>
      </c>
      <c r="D381" s="331" t="str">
        <f>IF(data!CC91&gt;0,data!CC91,"")</f>
        <v>x</v>
      </c>
      <c r="E381" s="326"/>
      <c r="F381" s="326"/>
      <c r="G381" s="326"/>
      <c r="H381" s="326"/>
      <c r="I381" s="316">
        <f>data!CE91</f>
        <v>19666</v>
      </c>
    </row>
    <row r="382" spans="1:9" customFormat="1" ht="20.149999999999999" customHeight="1" x14ac:dyDescent="0.35">
      <c r="A382" s="315">
        <v>24</v>
      </c>
      <c r="B382" s="316" t="s">
        <v>1005</v>
      </c>
      <c r="C382" s="332">
        <f>data!CB92</f>
        <v>0</v>
      </c>
      <c r="D382" s="331" t="str">
        <f>IF(data!CC92&gt;0,data!CC92,"")</f>
        <v>x</v>
      </c>
      <c r="E382" s="326"/>
      <c r="F382" s="326"/>
      <c r="G382" s="326"/>
      <c r="H382" s="326"/>
      <c r="I382" s="316">
        <f>data!CE92</f>
        <v>15626.180000000002</v>
      </c>
    </row>
    <row r="383" spans="1:9" customFormat="1" ht="20.149999999999999" customHeight="1" x14ac:dyDescent="0.35">
      <c r="A383" s="315">
        <v>25</v>
      </c>
      <c r="B383" s="316" t="s">
        <v>1006</v>
      </c>
      <c r="C383" s="332">
        <f>data!CB93</f>
        <v>0</v>
      </c>
      <c r="D383" s="331" t="str">
        <f>IF(data!CC93&gt;0,data!CC93,"")</f>
        <v>x</v>
      </c>
      <c r="E383" s="326"/>
      <c r="F383" s="326"/>
      <c r="G383" s="326"/>
      <c r="H383" s="326"/>
      <c r="I383" s="316">
        <f>data!CE93</f>
        <v>214204</v>
      </c>
    </row>
    <row r="384" spans="1:9" customFormat="1" ht="20.149999999999999" customHeight="1" x14ac:dyDescent="0.35">
      <c r="A384" s="315">
        <v>26</v>
      </c>
      <c r="B384" s="316" t="s">
        <v>294</v>
      </c>
      <c r="C384" s="331" t="str">
        <f>IF(data!CB94&gt;0,data!CB94,"")</f>
        <v/>
      </c>
      <c r="D384" s="331" t="str">
        <f>IF(data!CC94&gt;0,data!CC94,"")</f>
        <v>x</v>
      </c>
      <c r="E384" s="338"/>
      <c r="F384" s="326"/>
      <c r="G384" s="326"/>
      <c r="H384" s="326"/>
      <c r="I384" s="323">
        <f>data!CE94</f>
        <v>79.100000000000009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BD58-E5B9-4E7C-959A-E992BAC69985}">
  <sheetPr syncVertical="1" syncRef="A31" transitionEvaluation="1" transitionEntry="1" codeName="Sheet12">
    <tabColor rgb="FF92D050"/>
    <pageSetUpPr autoPageBreaks="0" fitToPage="1"/>
  </sheetPr>
  <dimension ref="A1:CF717"/>
  <sheetViews>
    <sheetView topLeftCell="A31" zoomScaleNormal="100" workbookViewId="0">
      <selection activeCell="O76" sqref="O7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0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9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91" t="s">
        <v>28</v>
      </c>
      <c r="B36" s="292"/>
      <c r="C36" s="293"/>
      <c r="D36" s="292"/>
      <c r="E36" s="292"/>
      <c r="F36" s="292"/>
      <c r="G36" s="294"/>
    </row>
    <row r="37" spans="1:83" x14ac:dyDescent="0.35">
      <c r="A37" s="295" t="s">
        <v>29</v>
      </c>
      <c r="B37" s="296"/>
      <c r="C37" s="297"/>
      <c r="D37" s="298"/>
      <c r="E37" s="298"/>
      <c r="F37" s="298"/>
      <c r="G37" s="299"/>
    </row>
    <row r="38" spans="1:83" x14ac:dyDescent="0.35">
      <c r="A38" s="300" t="s">
        <v>30</v>
      </c>
      <c r="B38" s="296"/>
      <c r="C38" s="297"/>
      <c r="D38" s="298"/>
      <c r="E38" s="298"/>
      <c r="F38" s="298"/>
      <c r="G38" s="299"/>
    </row>
    <row r="39" spans="1:83" x14ac:dyDescent="0.35">
      <c r="A39" s="301" t="s">
        <v>31</v>
      </c>
      <c r="B39" s="298"/>
      <c r="C39" s="297"/>
      <c r="D39" s="298"/>
      <c r="E39" s="298"/>
      <c r="F39" s="298"/>
      <c r="G39" s="299"/>
    </row>
    <row r="40" spans="1:83" x14ac:dyDescent="0.35">
      <c r="A40" s="302" t="s">
        <v>32</v>
      </c>
      <c r="B40" s="303"/>
      <c r="C40" s="304"/>
      <c r="D40" s="303"/>
      <c r="E40" s="303"/>
      <c r="F40" s="303"/>
      <c r="G40" s="30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2">
        <v>8338244</v>
      </c>
      <c r="C48" s="28">
        <v>0</v>
      </c>
      <c r="D48" s="28">
        <v>0</v>
      </c>
      <c r="E48" s="28">
        <v>213914</v>
      </c>
      <c r="F48" s="28">
        <v>0</v>
      </c>
      <c r="G48" s="28">
        <v>0</v>
      </c>
      <c r="H48" s="28">
        <v>0</v>
      </c>
      <c r="I48" s="28">
        <v>0</v>
      </c>
      <c r="J48" s="28">
        <v>48125</v>
      </c>
      <c r="K48" s="28">
        <v>0</v>
      </c>
      <c r="L48" s="28">
        <v>75325</v>
      </c>
      <c r="M48" s="28">
        <v>0</v>
      </c>
      <c r="N48" s="28">
        <v>0</v>
      </c>
      <c r="O48" s="28">
        <v>378004</v>
      </c>
      <c r="P48" s="28">
        <v>553662</v>
      </c>
      <c r="Q48" s="28">
        <v>0</v>
      </c>
      <c r="R48" s="28">
        <v>0</v>
      </c>
      <c r="S48" s="28">
        <v>59749</v>
      </c>
      <c r="T48" s="28">
        <v>0</v>
      </c>
      <c r="U48" s="28">
        <v>384250</v>
      </c>
      <c r="V48" s="28">
        <v>0</v>
      </c>
      <c r="W48" s="28">
        <v>25742</v>
      </c>
      <c r="X48" s="28">
        <v>193610</v>
      </c>
      <c r="Y48" s="28">
        <v>155089</v>
      </c>
      <c r="Z48" s="28">
        <v>0</v>
      </c>
      <c r="AA48" s="28">
        <v>0</v>
      </c>
      <c r="AB48" s="28">
        <v>72279</v>
      </c>
      <c r="AC48" s="28">
        <v>132608</v>
      </c>
      <c r="AD48" s="28">
        <v>0</v>
      </c>
      <c r="AE48" s="28">
        <v>0</v>
      </c>
      <c r="AF48" s="28">
        <v>0</v>
      </c>
      <c r="AG48" s="28">
        <v>843031</v>
      </c>
      <c r="AH48" s="28">
        <v>192539</v>
      </c>
      <c r="AI48" s="28">
        <v>62817</v>
      </c>
      <c r="AJ48" s="28">
        <v>2729939</v>
      </c>
      <c r="AK48" s="28">
        <v>0</v>
      </c>
      <c r="AL48" s="28">
        <v>0</v>
      </c>
      <c r="AM48" s="28">
        <v>0</v>
      </c>
      <c r="AN48" s="28">
        <v>0</v>
      </c>
      <c r="AO48" s="28">
        <v>43755</v>
      </c>
      <c r="AP48" s="28">
        <v>125986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100191</v>
      </c>
      <c r="AZ48" s="28">
        <v>0</v>
      </c>
      <c r="BA48" s="28">
        <v>16284</v>
      </c>
      <c r="BB48" s="28">
        <v>82117</v>
      </c>
      <c r="BC48" s="28">
        <v>0</v>
      </c>
      <c r="BD48" s="28">
        <v>0</v>
      </c>
      <c r="BE48" s="28">
        <v>85172</v>
      </c>
      <c r="BF48" s="28">
        <v>94470</v>
      </c>
      <c r="BG48" s="28">
        <v>0</v>
      </c>
      <c r="BH48" s="28">
        <v>112996</v>
      </c>
      <c r="BI48" s="28">
        <v>0</v>
      </c>
      <c r="BJ48" s="28">
        <v>127737</v>
      </c>
      <c r="BK48" s="28">
        <v>262487</v>
      </c>
      <c r="BL48" s="28">
        <v>0</v>
      </c>
      <c r="BM48" s="28">
        <v>0</v>
      </c>
      <c r="BN48" s="28">
        <v>555338</v>
      </c>
      <c r="BO48" s="28">
        <v>9397</v>
      </c>
      <c r="BP48" s="28">
        <v>66177</v>
      </c>
      <c r="BQ48" s="28">
        <v>0</v>
      </c>
      <c r="BR48" s="28">
        <v>81627</v>
      </c>
      <c r="BS48" s="28">
        <v>0</v>
      </c>
      <c r="BT48" s="28">
        <v>0</v>
      </c>
      <c r="BU48" s="28">
        <v>0</v>
      </c>
      <c r="BV48" s="28">
        <v>103590</v>
      </c>
      <c r="BW48" s="28">
        <v>60778</v>
      </c>
      <c r="BX48" s="28">
        <v>0</v>
      </c>
      <c r="BY48" s="28">
        <v>289462</v>
      </c>
      <c r="BZ48" s="28">
        <v>0</v>
      </c>
      <c r="CA48" s="28">
        <v>0</v>
      </c>
      <c r="CB48" s="28">
        <v>0</v>
      </c>
      <c r="CC48" s="28">
        <v>0</v>
      </c>
      <c r="CD48" s="28" t="s">
        <v>1043</v>
      </c>
      <c r="CE48" s="28" t="s">
        <v>1043</v>
      </c>
    </row>
    <row r="49" spans="1:83" x14ac:dyDescent="0.35">
      <c r="A49" s="16" t="s">
        <v>233</v>
      </c>
      <c r="B49" s="28">
        <v>8338244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3813148</v>
      </c>
      <c r="C52" s="28">
        <v>0</v>
      </c>
      <c r="D52" s="28">
        <v>0</v>
      </c>
      <c r="E52" s="28">
        <v>197790</v>
      </c>
      <c r="F52" s="28">
        <v>0</v>
      </c>
      <c r="G52" s="28">
        <v>0</v>
      </c>
      <c r="H52" s="28">
        <v>0</v>
      </c>
      <c r="I52" s="28">
        <v>0</v>
      </c>
      <c r="J52" s="28">
        <v>44504</v>
      </c>
      <c r="K52" s="28">
        <v>0</v>
      </c>
      <c r="L52" s="28">
        <v>69635</v>
      </c>
      <c r="M52" s="28">
        <v>0</v>
      </c>
      <c r="N52" s="28">
        <v>0</v>
      </c>
      <c r="O52" s="28">
        <v>99317</v>
      </c>
      <c r="P52" s="28">
        <v>272965</v>
      </c>
      <c r="Q52" s="28">
        <v>0</v>
      </c>
      <c r="R52" s="28">
        <v>5907</v>
      </c>
      <c r="S52" s="28">
        <v>52832</v>
      </c>
      <c r="T52" s="28">
        <v>0</v>
      </c>
      <c r="U52" s="28">
        <v>59326</v>
      </c>
      <c r="V52" s="28">
        <v>0</v>
      </c>
      <c r="W52" s="28">
        <v>14089</v>
      </c>
      <c r="X52" s="28">
        <v>105884</v>
      </c>
      <c r="Y52" s="28">
        <v>84825</v>
      </c>
      <c r="Z52" s="28">
        <v>0</v>
      </c>
      <c r="AA52" s="28">
        <v>0</v>
      </c>
      <c r="AB52" s="28">
        <v>14565</v>
      </c>
      <c r="AC52" s="28">
        <v>28214</v>
      </c>
      <c r="AD52" s="28">
        <v>0</v>
      </c>
      <c r="AE52" s="28">
        <v>108856</v>
      </c>
      <c r="AF52" s="28">
        <v>0</v>
      </c>
      <c r="AG52" s="28">
        <v>121807</v>
      </c>
      <c r="AH52" s="28">
        <v>23408</v>
      </c>
      <c r="AI52" s="28">
        <v>23518</v>
      </c>
      <c r="AJ52" s="28">
        <v>1151994</v>
      </c>
      <c r="AK52" s="28">
        <v>18821</v>
      </c>
      <c r="AL52" s="28">
        <v>12217</v>
      </c>
      <c r="AM52" s="28">
        <v>0</v>
      </c>
      <c r="AN52" s="28">
        <v>0</v>
      </c>
      <c r="AO52" s="28">
        <v>40431</v>
      </c>
      <c r="AP52" s="28">
        <v>87870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79248</v>
      </c>
      <c r="AZ52" s="28">
        <v>0</v>
      </c>
      <c r="BA52" s="28">
        <v>32580</v>
      </c>
      <c r="BB52" s="28">
        <v>10420</v>
      </c>
      <c r="BC52" s="28">
        <v>0</v>
      </c>
      <c r="BD52" s="28">
        <v>0</v>
      </c>
      <c r="BE52" s="28">
        <v>230039</v>
      </c>
      <c r="BF52" s="28">
        <v>30819</v>
      </c>
      <c r="BG52" s="28">
        <v>0</v>
      </c>
      <c r="BH52" s="28">
        <v>25389</v>
      </c>
      <c r="BI52" s="28">
        <v>0</v>
      </c>
      <c r="BJ52" s="28">
        <v>23334</v>
      </c>
      <c r="BK52" s="28">
        <v>18858</v>
      </c>
      <c r="BL52" s="28">
        <v>628664</v>
      </c>
      <c r="BM52" s="28">
        <v>0</v>
      </c>
      <c r="BN52" s="28">
        <v>22380</v>
      </c>
      <c r="BO52" s="28">
        <v>0</v>
      </c>
      <c r="BP52" s="28">
        <v>0</v>
      </c>
      <c r="BQ52" s="28">
        <v>0</v>
      </c>
      <c r="BR52" s="28">
        <v>9429</v>
      </c>
      <c r="BS52" s="28">
        <v>0</v>
      </c>
      <c r="BT52" s="28">
        <v>0</v>
      </c>
      <c r="BU52" s="28">
        <v>0</v>
      </c>
      <c r="BV52" s="28">
        <v>36615</v>
      </c>
      <c r="BW52" s="28">
        <v>6017</v>
      </c>
      <c r="BX52" s="28">
        <v>0</v>
      </c>
      <c r="BY52" s="28">
        <v>20582</v>
      </c>
      <c r="BZ52" s="28">
        <v>0</v>
      </c>
      <c r="CA52" s="28">
        <v>0</v>
      </c>
      <c r="CB52" s="28">
        <v>0</v>
      </c>
      <c r="CC52" s="28">
        <v>0</v>
      </c>
      <c r="CD52" s="28" t="s">
        <v>1043</v>
      </c>
      <c r="CE52" s="28" t="s">
        <v>1043</v>
      </c>
    </row>
    <row r="53" spans="1:83" x14ac:dyDescent="0.35">
      <c r="A53" s="16" t="s">
        <v>233</v>
      </c>
      <c r="B53" s="28">
        <v>3813148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3476</v>
      </c>
      <c r="F59" s="20">
        <v>0</v>
      </c>
      <c r="G59" s="20">
        <v>0</v>
      </c>
      <c r="H59" s="20">
        <v>0</v>
      </c>
      <c r="I59" s="20">
        <v>0</v>
      </c>
      <c r="J59" s="20">
        <v>782</v>
      </c>
      <c r="K59" s="20">
        <v>0</v>
      </c>
      <c r="L59" s="20">
        <v>1224</v>
      </c>
      <c r="M59" s="20">
        <v>0</v>
      </c>
      <c r="N59" s="20">
        <v>0</v>
      </c>
      <c r="O59" s="20">
        <v>782</v>
      </c>
      <c r="P59" s="26">
        <v>207711</v>
      </c>
      <c r="Q59" s="26">
        <v>0</v>
      </c>
      <c r="R59" s="26">
        <v>0</v>
      </c>
      <c r="S59" s="244">
        <v>0</v>
      </c>
      <c r="T59" s="244">
        <v>0</v>
      </c>
      <c r="U59" s="27">
        <v>182998</v>
      </c>
      <c r="V59" s="26">
        <v>0</v>
      </c>
      <c r="W59" s="26">
        <v>1091</v>
      </c>
      <c r="X59" s="26">
        <v>5064</v>
      </c>
      <c r="Y59" s="26">
        <v>27640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13242</v>
      </c>
      <c r="AF59" s="26">
        <v>0</v>
      </c>
      <c r="AG59" s="26">
        <v>16543</v>
      </c>
      <c r="AH59" s="26">
        <v>1900</v>
      </c>
      <c r="AI59" s="26">
        <v>4205</v>
      </c>
      <c r="AJ59" s="26">
        <v>59517</v>
      </c>
      <c r="AK59" s="26">
        <v>1647</v>
      </c>
      <c r="AL59" s="26">
        <v>2698</v>
      </c>
      <c r="AM59" s="26">
        <v>0</v>
      </c>
      <c r="AN59" s="26">
        <v>0</v>
      </c>
      <c r="AO59" s="26">
        <v>17999</v>
      </c>
      <c r="AP59" s="26">
        <v>2461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20677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103932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16.36</v>
      </c>
      <c r="F60" s="245">
        <v>0</v>
      </c>
      <c r="G60" s="245">
        <v>0</v>
      </c>
      <c r="H60" s="245">
        <v>0</v>
      </c>
      <c r="I60" s="245">
        <v>0</v>
      </c>
      <c r="J60" s="245">
        <v>3</v>
      </c>
      <c r="K60" s="245">
        <v>0</v>
      </c>
      <c r="L60" s="245">
        <v>5.76</v>
      </c>
      <c r="M60" s="245">
        <v>0</v>
      </c>
      <c r="N60" s="245">
        <v>0</v>
      </c>
      <c r="O60" s="245">
        <v>12.98</v>
      </c>
      <c r="P60" s="246">
        <v>38.01</v>
      </c>
      <c r="Q60" s="246">
        <v>0</v>
      </c>
      <c r="R60" s="246">
        <v>0</v>
      </c>
      <c r="S60" s="247">
        <v>5.76</v>
      </c>
      <c r="T60" s="247">
        <v>0</v>
      </c>
      <c r="U60" s="248">
        <v>27.23</v>
      </c>
      <c r="V60" s="246">
        <v>0</v>
      </c>
      <c r="W60" s="246">
        <v>1.4</v>
      </c>
      <c r="X60" s="246">
        <v>10.54</v>
      </c>
      <c r="Y60" s="246">
        <v>8.4499999999999993</v>
      </c>
      <c r="Z60" s="246">
        <v>0</v>
      </c>
      <c r="AA60" s="246">
        <v>0</v>
      </c>
      <c r="AB60" s="247">
        <v>3.87</v>
      </c>
      <c r="AC60" s="246">
        <v>9.7899999999999991</v>
      </c>
      <c r="AD60" s="246">
        <v>0</v>
      </c>
      <c r="AE60" s="246">
        <v>0</v>
      </c>
      <c r="AF60" s="246">
        <v>0</v>
      </c>
      <c r="AG60" s="246">
        <v>23.71</v>
      </c>
      <c r="AH60" s="246">
        <v>18.13</v>
      </c>
      <c r="AI60" s="246">
        <v>2.81</v>
      </c>
      <c r="AJ60" s="246">
        <v>90.56</v>
      </c>
      <c r="AK60" s="246">
        <v>0</v>
      </c>
      <c r="AL60" s="246">
        <v>0</v>
      </c>
      <c r="AM60" s="246">
        <v>0</v>
      </c>
      <c r="AN60" s="246">
        <v>0</v>
      </c>
      <c r="AO60" s="246">
        <v>4.03</v>
      </c>
      <c r="AP60" s="246">
        <v>3.06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9.35</v>
      </c>
      <c r="AZ60" s="246">
        <v>0</v>
      </c>
      <c r="BA60" s="247">
        <v>1.96</v>
      </c>
      <c r="BB60" s="247">
        <v>3.55</v>
      </c>
      <c r="BC60" s="247">
        <v>0</v>
      </c>
      <c r="BD60" s="247">
        <v>0</v>
      </c>
      <c r="BE60" s="246">
        <v>7.55</v>
      </c>
      <c r="BF60" s="247">
        <v>10.89</v>
      </c>
      <c r="BG60" s="247">
        <v>0</v>
      </c>
      <c r="BH60" s="247">
        <v>7.65</v>
      </c>
      <c r="BI60" s="247">
        <v>0</v>
      </c>
      <c r="BJ60" s="247">
        <v>5.14</v>
      </c>
      <c r="BK60" s="247">
        <v>24.95</v>
      </c>
      <c r="BL60" s="247">
        <v>0</v>
      </c>
      <c r="BM60" s="247">
        <v>0</v>
      </c>
      <c r="BN60" s="247">
        <v>7.21</v>
      </c>
      <c r="BO60" s="247">
        <v>0.14000000000000001</v>
      </c>
      <c r="BP60" s="247">
        <v>4.26</v>
      </c>
      <c r="BQ60" s="247">
        <v>0</v>
      </c>
      <c r="BR60" s="247">
        <v>4.04</v>
      </c>
      <c r="BS60" s="247">
        <v>0</v>
      </c>
      <c r="BT60" s="247">
        <v>0</v>
      </c>
      <c r="BU60" s="247">
        <v>0</v>
      </c>
      <c r="BV60" s="247">
        <v>8.92</v>
      </c>
      <c r="BW60" s="247">
        <v>2.98</v>
      </c>
      <c r="BX60" s="247">
        <v>0</v>
      </c>
      <c r="BY60" s="247">
        <v>10.92</v>
      </c>
      <c r="BZ60" s="247">
        <v>0</v>
      </c>
      <c r="CA60" s="247">
        <v>0</v>
      </c>
      <c r="CB60" s="247">
        <v>0</v>
      </c>
      <c r="CC60" s="247">
        <v>0</v>
      </c>
      <c r="CD60" s="219" t="s">
        <v>248</v>
      </c>
      <c r="CE60" s="237">
        <v>394.96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67">
        <v>978288</v>
      </c>
      <c r="F61" s="20">
        <v>0</v>
      </c>
      <c r="G61" s="20">
        <v>0</v>
      </c>
      <c r="H61" s="20">
        <v>0</v>
      </c>
      <c r="I61" s="20">
        <v>0</v>
      </c>
      <c r="J61" s="278">
        <v>220087</v>
      </c>
      <c r="K61" s="20">
        <v>0</v>
      </c>
      <c r="L61" s="279">
        <v>344483</v>
      </c>
      <c r="M61" s="20">
        <v>0</v>
      </c>
      <c r="N61" s="20">
        <v>0</v>
      </c>
      <c r="O61" s="20">
        <v>1728713</v>
      </c>
      <c r="P61" s="26">
        <v>2532045</v>
      </c>
      <c r="Q61" s="26">
        <v>0</v>
      </c>
      <c r="R61" s="26">
        <v>0</v>
      </c>
      <c r="S61" s="249">
        <v>273247</v>
      </c>
      <c r="T61" s="249">
        <v>0</v>
      </c>
      <c r="U61" s="27">
        <v>1757280</v>
      </c>
      <c r="V61" s="26">
        <v>0</v>
      </c>
      <c r="W61" s="26">
        <v>117723</v>
      </c>
      <c r="X61" s="26">
        <v>885431</v>
      </c>
      <c r="Y61" s="26">
        <v>709262</v>
      </c>
      <c r="Z61" s="26">
        <v>0</v>
      </c>
      <c r="AA61" s="26">
        <v>0</v>
      </c>
      <c r="AB61" s="250">
        <v>330552</v>
      </c>
      <c r="AC61" s="26">
        <v>606450</v>
      </c>
      <c r="AD61" s="26">
        <v>0</v>
      </c>
      <c r="AE61" s="26">
        <v>0</v>
      </c>
      <c r="AF61" s="26">
        <v>0</v>
      </c>
      <c r="AG61" s="26">
        <v>3855409</v>
      </c>
      <c r="AH61" s="26">
        <v>880531</v>
      </c>
      <c r="AI61" s="26">
        <v>287279</v>
      </c>
      <c r="AJ61" s="26">
        <v>12484749</v>
      </c>
      <c r="AK61" s="26">
        <v>0</v>
      </c>
      <c r="AL61" s="26">
        <v>0</v>
      </c>
      <c r="AM61" s="26">
        <v>0</v>
      </c>
      <c r="AN61" s="26">
        <v>0</v>
      </c>
      <c r="AO61" s="266">
        <v>200104</v>
      </c>
      <c r="AP61" s="26">
        <v>576169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458201</v>
      </c>
      <c r="AZ61" s="26">
        <v>0</v>
      </c>
      <c r="BA61" s="249">
        <v>74469</v>
      </c>
      <c r="BB61" s="249">
        <v>375543</v>
      </c>
      <c r="BC61" s="249">
        <v>0</v>
      </c>
      <c r="BD61" s="249">
        <v>0</v>
      </c>
      <c r="BE61" s="26">
        <v>389513</v>
      </c>
      <c r="BF61" s="249">
        <v>432036</v>
      </c>
      <c r="BG61" s="249">
        <v>0</v>
      </c>
      <c r="BH61" s="249">
        <v>516761</v>
      </c>
      <c r="BI61" s="249">
        <v>0</v>
      </c>
      <c r="BJ61" s="249">
        <v>584176</v>
      </c>
      <c r="BK61" s="249">
        <v>1200422</v>
      </c>
      <c r="BL61" s="249">
        <v>0</v>
      </c>
      <c r="BM61" s="249">
        <v>0</v>
      </c>
      <c r="BN61" s="249">
        <v>2539711</v>
      </c>
      <c r="BO61" s="249">
        <v>42973</v>
      </c>
      <c r="BP61" s="249">
        <v>302646</v>
      </c>
      <c r="BQ61" s="249">
        <v>0</v>
      </c>
      <c r="BR61" s="249">
        <v>373301</v>
      </c>
      <c r="BS61" s="249">
        <v>0</v>
      </c>
      <c r="BT61" s="249">
        <v>0</v>
      </c>
      <c r="BU61" s="249">
        <v>0</v>
      </c>
      <c r="BV61" s="249">
        <v>473745</v>
      </c>
      <c r="BW61" s="249">
        <v>277956</v>
      </c>
      <c r="BX61" s="249">
        <v>0</v>
      </c>
      <c r="BY61" s="249">
        <v>1323788</v>
      </c>
      <c r="BZ61" s="249">
        <v>0</v>
      </c>
      <c r="CA61" s="249">
        <v>0</v>
      </c>
      <c r="CB61" s="249">
        <v>0</v>
      </c>
      <c r="CC61" s="249">
        <v>0</v>
      </c>
      <c r="CD61" s="25" t="s">
        <v>248</v>
      </c>
      <c r="CE61" s="28">
        <v>38133043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213914</v>
      </c>
      <c r="F62" s="28">
        <v>0</v>
      </c>
      <c r="G62" s="28">
        <v>0</v>
      </c>
      <c r="H62" s="28">
        <v>0</v>
      </c>
      <c r="I62" s="28">
        <v>0</v>
      </c>
      <c r="J62" s="28">
        <v>48125</v>
      </c>
      <c r="K62" s="28">
        <v>0</v>
      </c>
      <c r="L62" s="28">
        <v>75325</v>
      </c>
      <c r="M62" s="28">
        <v>0</v>
      </c>
      <c r="N62" s="28">
        <v>0</v>
      </c>
      <c r="O62" s="28">
        <v>378004</v>
      </c>
      <c r="P62" s="28">
        <v>553662</v>
      </c>
      <c r="Q62" s="28">
        <v>0</v>
      </c>
      <c r="R62" s="28">
        <v>0</v>
      </c>
      <c r="S62" s="28">
        <v>59749</v>
      </c>
      <c r="T62" s="28">
        <v>0</v>
      </c>
      <c r="U62" s="28">
        <v>384250</v>
      </c>
      <c r="V62" s="28">
        <v>0</v>
      </c>
      <c r="W62" s="28">
        <v>25742</v>
      </c>
      <c r="X62" s="28">
        <v>193610</v>
      </c>
      <c r="Y62" s="28">
        <v>155089</v>
      </c>
      <c r="Z62" s="28">
        <v>0</v>
      </c>
      <c r="AA62" s="28">
        <v>0</v>
      </c>
      <c r="AB62" s="28">
        <v>72279</v>
      </c>
      <c r="AC62" s="28">
        <v>132608</v>
      </c>
      <c r="AD62" s="28">
        <v>0</v>
      </c>
      <c r="AE62" s="28">
        <v>0</v>
      </c>
      <c r="AF62" s="28">
        <v>0</v>
      </c>
      <c r="AG62" s="28">
        <v>843031</v>
      </c>
      <c r="AH62" s="28">
        <v>192539</v>
      </c>
      <c r="AI62" s="28">
        <v>62817</v>
      </c>
      <c r="AJ62" s="28">
        <v>2729939</v>
      </c>
      <c r="AK62" s="28">
        <v>0</v>
      </c>
      <c r="AL62" s="28">
        <v>0</v>
      </c>
      <c r="AM62" s="28">
        <v>0</v>
      </c>
      <c r="AN62" s="28">
        <v>0</v>
      </c>
      <c r="AO62" s="28">
        <v>43755</v>
      </c>
      <c r="AP62" s="28">
        <v>125986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100191</v>
      </c>
      <c r="AZ62" s="28">
        <v>0</v>
      </c>
      <c r="BA62" s="28">
        <v>16284</v>
      </c>
      <c r="BB62" s="28">
        <v>82117</v>
      </c>
      <c r="BC62" s="28">
        <v>0</v>
      </c>
      <c r="BD62" s="28">
        <v>0</v>
      </c>
      <c r="BE62" s="28">
        <v>85172</v>
      </c>
      <c r="BF62" s="28">
        <v>94470</v>
      </c>
      <c r="BG62" s="28">
        <v>0</v>
      </c>
      <c r="BH62" s="28">
        <v>112996</v>
      </c>
      <c r="BI62" s="28">
        <v>0</v>
      </c>
      <c r="BJ62" s="28">
        <v>127737</v>
      </c>
      <c r="BK62" s="28">
        <v>262487</v>
      </c>
      <c r="BL62" s="28">
        <v>0</v>
      </c>
      <c r="BM62" s="28">
        <v>0</v>
      </c>
      <c r="BN62" s="28">
        <v>555338</v>
      </c>
      <c r="BO62" s="28">
        <v>9397</v>
      </c>
      <c r="BP62" s="28">
        <v>66177</v>
      </c>
      <c r="BQ62" s="28">
        <v>0</v>
      </c>
      <c r="BR62" s="28">
        <v>81627</v>
      </c>
      <c r="BS62" s="28">
        <v>0</v>
      </c>
      <c r="BT62" s="28">
        <v>0</v>
      </c>
      <c r="BU62" s="28">
        <v>0</v>
      </c>
      <c r="BV62" s="28">
        <v>103590</v>
      </c>
      <c r="BW62" s="28">
        <v>60778</v>
      </c>
      <c r="BX62" s="28">
        <v>0</v>
      </c>
      <c r="BY62" s="28">
        <v>289462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8338247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68">
        <v>1313642</v>
      </c>
      <c r="F63" s="20">
        <v>0</v>
      </c>
      <c r="G63" s="20">
        <v>0</v>
      </c>
      <c r="H63" s="20">
        <v>0</v>
      </c>
      <c r="I63" s="20">
        <v>0</v>
      </c>
      <c r="J63" s="277">
        <v>295532</v>
      </c>
      <c r="K63" s="20">
        <v>0</v>
      </c>
      <c r="L63" s="280">
        <v>462571</v>
      </c>
      <c r="M63" s="20">
        <v>0</v>
      </c>
      <c r="N63" s="20">
        <v>0</v>
      </c>
      <c r="O63" s="20">
        <v>378237</v>
      </c>
      <c r="P63" s="26">
        <v>78141</v>
      </c>
      <c r="Q63" s="26">
        <v>0</v>
      </c>
      <c r="R63" s="26">
        <v>1345450</v>
      </c>
      <c r="S63" s="249">
        <v>0</v>
      </c>
      <c r="T63" s="249">
        <v>0</v>
      </c>
      <c r="U63" s="27">
        <v>8250</v>
      </c>
      <c r="V63" s="26">
        <v>0</v>
      </c>
      <c r="W63" s="26">
        <v>2513</v>
      </c>
      <c r="X63" s="26">
        <v>18902</v>
      </c>
      <c r="Y63" s="26">
        <v>1107112</v>
      </c>
      <c r="Z63" s="26">
        <v>0</v>
      </c>
      <c r="AA63" s="26">
        <v>0</v>
      </c>
      <c r="AB63" s="250">
        <v>0</v>
      </c>
      <c r="AC63" s="26">
        <v>171410</v>
      </c>
      <c r="AD63" s="26">
        <v>0</v>
      </c>
      <c r="AE63" s="26">
        <v>1511645</v>
      </c>
      <c r="AF63" s="26">
        <v>0</v>
      </c>
      <c r="AG63" s="26">
        <v>663880</v>
      </c>
      <c r="AH63" s="26">
        <v>0</v>
      </c>
      <c r="AI63" s="26">
        <v>1688</v>
      </c>
      <c r="AJ63" s="26">
        <v>751308</v>
      </c>
      <c r="AK63" s="26">
        <v>219541</v>
      </c>
      <c r="AL63" s="26">
        <v>259247</v>
      </c>
      <c r="AM63" s="26">
        <v>0</v>
      </c>
      <c r="AN63" s="26">
        <v>0</v>
      </c>
      <c r="AO63" s="265">
        <v>268699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127620</v>
      </c>
      <c r="BK63" s="249">
        <v>281291</v>
      </c>
      <c r="BL63" s="249">
        <v>0</v>
      </c>
      <c r="BM63" s="249">
        <v>0</v>
      </c>
      <c r="BN63" s="249">
        <v>447894</v>
      </c>
      <c r="BO63" s="249">
        <v>0</v>
      </c>
      <c r="BP63" s="249">
        <v>0</v>
      </c>
      <c r="BQ63" s="249">
        <v>0</v>
      </c>
      <c r="BR63" s="249">
        <v>129445</v>
      </c>
      <c r="BS63" s="249">
        <v>0</v>
      </c>
      <c r="BT63" s="249">
        <v>0</v>
      </c>
      <c r="BU63" s="249">
        <v>0</v>
      </c>
      <c r="BV63" s="249">
        <v>241913</v>
      </c>
      <c r="BW63" s="249">
        <v>47400</v>
      </c>
      <c r="BX63" s="249">
        <v>0</v>
      </c>
      <c r="BY63" s="249">
        <v>2441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10135772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68">
        <v>164263</v>
      </c>
      <c r="F64" s="20">
        <v>0</v>
      </c>
      <c r="G64" s="20">
        <v>0</v>
      </c>
      <c r="H64" s="20">
        <v>0</v>
      </c>
      <c r="I64" s="20">
        <v>0</v>
      </c>
      <c r="J64" s="277">
        <v>36955</v>
      </c>
      <c r="K64" s="20">
        <v>0</v>
      </c>
      <c r="L64" s="280">
        <v>57842</v>
      </c>
      <c r="M64" s="20">
        <v>0</v>
      </c>
      <c r="N64" s="20">
        <v>0</v>
      </c>
      <c r="O64" s="20">
        <v>235609</v>
      </c>
      <c r="P64" s="26">
        <v>5000559</v>
      </c>
      <c r="Q64" s="26">
        <v>0</v>
      </c>
      <c r="R64" s="26">
        <v>64163</v>
      </c>
      <c r="S64" s="249">
        <v>-81833</v>
      </c>
      <c r="T64" s="249">
        <v>0</v>
      </c>
      <c r="U64" s="27">
        <v>1549094</v>
      </c>
      <c r="V64" s="26">
        <v>0</v>
      </c>
      <c r="W64" s="26">
        <v>21050</v>
      </c>
      <c r="X64" s="26">
        <v>158328</v>
      </c>
      <c r="Y64" s="26">
        <v>126826</v>
      </c>
      <c r="Z64" s="26">
        <v>0</v>
      </c>
      <c r="AA64" s="26">
        <v>0</v>
      </c>
      <c r="AB64" s="250">
        <v>1584018</v>
      </c>
      <c r="AC64" s="26">
        <v>78087</v>
      </c>
      <c r="AD64" s="26">
        <v>0</v>
      </c>
      <c r="AE64" s="26">
        <v>23818</v>
      </c>
      <c r="AF64" s="26">
        <v>0</v>
      </c>
      <c r="AG64" s="26">
        <v>212491</v>
      </c>
      <c r="AH64" s="26">
        <v>29401</v>
      </c>
      <c r="AI64" s="26">
        <v>100103</v>
      </c>
      <c r="AJ64" s="26">
        <v>939181</v>
      </c>
      <c r="AK64" s="26">
        <v>2378</v>
      </c>
      <c r="AL64" s="26">
        <v>4752</v>
      </c>
      <c r="AM64" s="26">
        <v>0</v>
      </c>
      <c r="AN64" s="26">
        <v>0</v>
      </c>
      <c r="AO64" s="265">
        <v>33599</v>
      </c>
      <c r="AP64" s="26">
        <v>52435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185813</v>
      </c>
      <c r="AZ64" s="26">
        <v>0</v>
      </c>
      <c r="BA64" s="249">
        <v>57420</v>
      </c>
      <c r="BB64" s="249">
        <v>2327</v>
      </c>
      <c r="BC64" s="249">
        <v>0</v>
      </c>
      <c r="BD64" s="249">
        <v>0</v>
      </c>
      <c r="BE64" s="26">
        <v>39754</v>
      </c>
      <c r="BF64" s="249">
        <v>56895</v>
      </c>
      <c r="BG64" s="249">
        <v>0</v>
      </c>
      <c r="BH64" s="249">
        <v>1719304</v>
      </c>
      <c r="BI64" s="249">
        <v>0</v>
      </c>
      <c r="BJ64" s="249">
        <v>123780</v>
      </c>
      <c r="BK64" s="249">
        <v>26104</v>
      </c>
      <c r="BL64" s="249">
        <v>0</v>
      </c>
      <c r="BM64" s="249">
        <v>0</v>
      </c>
      <c r="BN64" s="249">
        <v>226861</v>
      </c>
      <c r="BO64" s="249">
        <v>9077</v>
      </c>
      <c r="BP64" s="249">
        <v>480462</v>
      </c>
      <c r="BQ64" s="249">
        <v>0</v>
      </c>
      <c r="BR64" s="249">
        <v>347197</v>
      </c>
      <c r="BS64" s="249">
        <v>0</v>
      </c>
      <c r="BT64" s="249">
        <v>0</v>
      </c>
      <c r="BU64" s="249">
        <v>0</v>
      </c>
      <c r="BV64" s="249">
        <v>5077</v>
      </c>
      <c r="BW64" s="249">
        <v>19591</v>
      </c>
      <c r="BX64" s="249">
        <v>1218</v>
      </c>
      <c r="BY64" s="249">
        <v>1285</v>
      </c>
      <c r="BZ64" s="249">
        <v>0</v>
      </c>
      <c r="CA64" s="249">
        <v>0</v>
      </c>
      <c r="CB64" s="249">
        <v>0</v>
      </c>
      <c r="CC64" s="249">
        <v>0</v>
      </c>
      <c r="CD64" s="25" t="s">
        <v>248</v>
      </c>
      <c r="CE64" s="28">
        <v>13695284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68">
        <v>0</v>
      </c>
      <c r="F65" s="20">
        <v>0</v>
      </c>
      <c r="G65" s="20">
        <v>0</v>
      </c>
      <c r="H65" s="20">
        <v>0</v>
      </c>
      <c r="I65" s="20">
        <v>0</v>
      </c>
      <c r="J65" s="277">
        <v>0</v>
      </c>
      <c r="K65" s="20">
        <v>0</v>
      </c>
      <c r="L65" s="28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5595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9984</v>
      </c>
      <c r="AF65" s="26">
        <v>0</v>
      </c>
      <c r="AG65" s="26">
        <v>0</v>
      </c>
      <c r="AH65" s="26">
        <v>51361</v>
      </c>
      <c r="AI65" s="26">
        <v>0</v>
      </c>
      <c r="AJ65" s="26">
        <v>56805</v>
      </c>
      <c r="AK65" s="26">
        <v>670</v>
      </c>
      <c r="AL65" s="26">
        <v>335</v>
      </c>
      <c r="AM65" s="26">
        <v>0</v>
      </c>
      <c r="AN65" s="26">
        <v>0</v>
      </c>
      <c r="AO65" s="265">
        <v>0</v>
      </c>
      <c r="AP65" s="26">
        <v>3558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325652</v>
      </c>
      <c r="BF65" s="249">
        <v>0</v>
      </c>
      <c r="BG65" s="249">
        <v>0</v>
      </c>
      <c r="BH65" s="249">
        <v>113828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567788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68">
        <v>31354</v>
      </c>
      <c r="F66" s="20">
        <v>0</v>
      </c>
      <c r="G66" s="20">
        <v>0</v>
      </c>
      <c r="H66" s="20">
        <v>0</v>
      </c>
      <c r="I66" s="20">
        <v>0</v>
      </c>
      <c r="J66" s="277">
        <v>7054</v>
      </c>
      <c r="K66" s="20">
        <v>0</v>
      </c>
      <c r="L66" s="280">
        <v>11041</v>
      </c>
      <c r="M66" s="20">
        <v>0</v>
      </c>
      <c r="N66" s="20">
        <v>0</v>
      </c>
      <c r="O66" s="20">
        <v>9440</v>
      </c>
      <c r="P66" s="26">
        <v>329966</v>
      </c>
      <c r="Q66" s="26">
        <v>0</v>
      </c>
      <c r="R66" s="26">
        <v>-2191</v>
      </c>
      <c r="S66" s="249">
        <v>11503</v>
      </c>
      <c r="T66" s="249">
        <v>0</v>
      </c>
      <c r="U66" s="27">
        <v>487053</v>
      </c>
      <c r="V66" s="26">
        <v>0</v>
      </c>
      <c r="W66" s="26">
        <v>36671</v>
      </c>
      <c r="X66" s="26">
        <v>275817</v>
      </c>
      <c r="Y66" s="26">
        <v>220940</v>
      </c>
      <c r="Z66" s="26">
        <v>0</v>
      </c>
      <c r="AA66" s="26">
        <v>0</v>
      </c>
      <c r="AB66" s="250">
        <v>188990</v>
      </c>
      <c r="AC66" s="26">
        <v>6375</v>
      </c>
      <c r="AD66" s="26">
        <v>0</v>
      </c>
      <c r="AE66" s="26">
        <v>30341</v>
      </c>
      <c r="AF66" s="26">
        <v>0</v>
      </c>
      <c r="AG66" s="26">
        <v>27518</v>
      </c>
      <c r="AH66" s="26">
        <v>40787</v>
      </c>
      <c r="AI66" s="26">
        <v>118425</v>
      </c>
      <c r="AJ66" s="26">
        <v>304929</v>
      </c>
      <c r="AK66" s="26">
        <v>2205</v>
      </c>
      <c r="AL66" s="26">
        <v>1103</v>
      </c>
      <c r="AM66" s="26">
        <v>0</v>
      </c>
      <c r="AN66" s="26">
        <v>0</v>
      </c>
      <c r="AO66" s="265">
        <v>6412</v>
      </c>
      <c r="AP66" s="26">
        <v>6741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223793</v>
      </c>
      <c r="AZ66" s="26">
        <v>0</v>
      </c>
      <c r="BA66" s="249">
        <v>39554</v>
      </c>
      <c r="BB66" s="249">
        <v>17986</v>
      </c>
      <c r="BC66" s="249">
        <v>0</v>
      </c>
      <c r="BD66" s="249">
        <v>0</v>
      </c>
      <c r="BE66" s="26">
        <v>110695</v>
      </c>
      <c r="BF66" s="249">
        <v>2543</v>
      </c>
      <c r="BG66" s="249">
        <v>0</v>
      </c>
      <c r="BH66" s="249">
        <v>99456</v>
      </c>
      <c r="BI66" s="249">
        <v>0</v>
      </c>
      <c r="BJ66" s="249">
        <v>19640</v>
      </c>
      <c r="BK66" s="249">
        <v>238309</v>
      </c>
      <c r="BL66" s="249">
        <v>0</v>
      </c>
      <c r="BM66" s="249">
        <v>0</v>
      </c>
      <c r="BN66" s="249">
        <v>517380</v>
      </c>
      <c r="BO66" s="249">
        <v>9973</v>
      </c>
      <c r="BP66" s="249">
        <v>1227272</v>
      </c>
      <c r="BQ66" s="249">
        <v>0</v>
      </c>
      <c r="BR66" s="249">
        <v>50767</v>
      </c>
      <c r="BS66" s="249">
        <v>0</v>
      </c>
      <c r="BT66" s="249">
        <v>0</v>
      </c>
      <c r="BU66" s="249">
        <v>0</v>
      </c>
      <c r="BV66" s="249">
        <v>111378</v>
      </c>
      <c r="BW66" s="249">
        <v>51118</v>
      </c>
      <c r="BX66" s="249">
        <v>0</v>
      </c>
      <c r="BY66" s="249">
        <v>43352</v>
      </c>
      <c r="BZ66" s="249">
        <v>0</v>
      </c>
      <c r="CA66" s="249">
        <v>0</v>
      </c>
      <c r="CB66" s="249">
        <v>0</v>
      </c>
      <c r="CC66" s="249">
        <v>0</v>
      </c>
      <c r="CD66" s="25" t="s">
        <v>248</v>
      </c>
      <c r="CE66" s="28">
        <v>4915690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197790</v>
      </c>
      <c r="F67" s="28">
        <v>0</v>
      </c>
      <c r="G67" s="28">
        <v>0</v>
      </c>
      <c r="H67" s="28">
        <v>0</v>
      </c>
      <c r="I67" s="28">
        <v>0</v>
      </c>
      <c r="J67" s="28">
        <v>44504</v>
      </c>
      <c r="K67" s="28">
        <v>0</v>
      </c>
      <c r="L67" s="28">
        <v>69635</v>
      </c>
      <c r="M67" s="28">
        <v>0</v>
      </c>
      <c r="N67" s="28">
        <v>0</v>
      </c>
      <c r="O67" s="28">
        <v>99317</v>
      </c>
      <c r="P67" s="28">
        <v>272965</v>
      </c>
      <c r="Q67" s="28">
        <v>0</v>
      </c>
      <c r="R67" s="28">
        <v>5907</v>
      </c>
      <c r="S67" s="28">
        <v>52832</v>
      </c>
      <c r="T67" s="28">
        <v>0</v>
      </c>
      <c r="U67" s="28">
        <v>59326</v>
      </c>
      <c r="V67" s="28">
        <v>0</v>
      </c>
      <c r="W67" s="28">
        <v>14089</v>
      </c>
      <c r="X67" s="28">
        <v>105884</v>
      </c>
      <c r="Y67" s="28">
        <v>84825</v>
      </c>
      <c r="Z67" s="28">
        <v>0</v>
      </c>
      <c r="AA67" s="28">
        <v>0</v>
      </c>
      <c r="AB67" s="28">
        <v>14565</v>
      </c>
      <c r="AC67" s="28">
        <v>28214</v>
      </c>
      <c r="AD67" s="28">
        <v>0</v>
      </c>
      <c r="AE67" s="28">
        <v>108856</v>
      </c>
      <c r="AF67" s="28">
        <v>0</v>
      </c>
      <c r="AG67" s="28">
        <v>121807</v>
      </c>
      <c r="AH67" s="28">
        <v>23408</v>
      </c>
      <c r="AI67" s="28">
        <v>23518</v>
      </c>
      <c r="AJ67" s="28">
        <v>1151994</v>
      </c>
      <c r="AK67" s="28">
        <v>18821</v>
      </c>
      <c r="AL67" s="28">
        <v>12217</v>
      </c>
      <c r="AM67" s="28">
        <v>0</v>
      </c>
      <c r="AN67" s="28">
        <v>0</v>
      </c>
      <c r="AO67" s="28">
        <v>40431</v>
      </c>
      <c r="AP67" s="28">
        <v>87870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79248</v>
      </c>
      <c r="AZ67" s="28">
        <v>0</v>
      </c>
      <c r="BA67" s="28">
        <v>32580</v>
      </c>
      <c r="BB67" s="28">
        <v>10420</v>
      </c>
      <c r="BC67" s="28">
        <v>0</v>
      </c>
      <c r="BD67" s="28">
        <v>0</v>
      </c>
      <c r="BE67" s="28">
        <v>230039</v>
      </c>
      <c r="BF67" s="28">
        <v>30819</v>
      </c>
      <c r="BG67" s="28">
        <v>0</v>
      </c>
      <c r="BH67" s="28">
        <v>25389</v>
      </c>
      <c r="BI67" s="28">
        <v>0</v>
      </c>
      <c r="BJ67" s="28">
        <v>23334</v>
      </c>
      <c r="BK67" s="28">
        <v>18858</v>
      </c>
      <c r="BL67" s="28">
        <v>628664</v>
      </c>
      <c r="BM67" s="28">
        <v>0</v>
      </c>
      <c r="BN67" s="28">
        <v>22380</v>
      </c>
      <c r="BO67" s="28">
        <v>0</v>
      </c>
      <c r="BP67" s="28">
        <v>0</v>
      </c>
      <c r="BQ67" s="28">
        <v>0</v>
      </c>
      <c r="BR67" s="28">
        <v>9429</v>
      </c>
      <c r="BS67" s="28">
        <v>0</v>
      </c>
      <c r="BT67" s="28">
        <v>0</v>
      </c>
      <c r="BU67" s="28">
        <v>0</v>
      </c>
      <c r="BV67" s="28">
        <v>36615</v>
      </c>
      <c r="BW67" s="28">
        <v>6017</v>
      </c>
      <c r="BX67" s="28">
        <v>0</v>
      </c>
      <c r="BY67" s="28">
        <v>20582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3813149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69">
        <v>49658</v>
      </c>
      <c r="F68" s="20">
        <v>0</v>
      </c>
      <c r="G68" s="20">
        <v>0</v>
      </c>
      <c r="H68" s="20">
        <v>0</v>
      </c>
      <c r="I68" s="20">
        <v>0</v>
      </c>
      <c r="J68" s="276">
        <v>11172</v>
      </c>
      <c r="K68" s="20">
        <v>0</v>
      </c>
      <c r="L68" s="281">
        <v>17486</v>
      </c>
      <c r="M68" s="20">
        <v>0</v>
      </c>
      <c r="N68" s="20">
        <v>0</v>
      </c>
      <c r="O68" s="20">
        <v>7498</v>
      </c>
      <c r="P68" s="26">
        <v>68592</v>
      </c>
      <c r="Q68" s="26">
        <v>0</v>
      </c>
      <c r="R68" s="26">
        <v>0</v>
      </c>
      <c r="S68" s="249">
        <v>10061</v>
      </c>
      <c r="T68" s="249">
        <v>0</v>
      </c>
      <c r="U68" s="27">
        <v>5702</v>
      </c>
      <c r="V68" s="26">
        <v>0</v>
      </c>
      <c r="W68" s="26">
        <v>5539</v>
      </c>
      <c r="X68" s="26">
        <v>41659</v>
      </c>
      <c r="Y68" s="26">
        <v>33370</v>
      </c>
      <c r="Z68" s="26">
        <v>0</v>
      </c>
      <c r="AA68" s="26">
        <v>0</v>
      </c>
      <c r="AB68" s="250">
        <v>10474</v>
      </c>
      <c r="AC68" s="26">
        <v>23859</v>
      </c>
      <c r="AD68" s="26">
        <v>0</v>
      </c>
      <c r="AE68" s="26">
        <v>49178</v>
      </c>
      <c r="AF68" s="26">
        <v>0</v>
      </c>
      <c r="AG68" s="26">
        <v>17553</v>
      </c>
      <c r="AH68" s="26">
        <v>163</v>
      </c>
      <c r="AI68" s="26">
        <v>5284</v>
      </c>
      <c r="AJ68" s="26">
        <v>211320</v>
      </c>
      <c r="AK68" s="26">
        <v>11499</v>
      </c>
      <c r="AL68" s="26">
        <v>5742</v>
      </c>
      <c r="AM68" s="26">
        <v>0</v>
      </c>
      <c r="AN68" s="26">
        <v>0</v>
      </c>
      <c r="AO68" s="264">
        <v>10157</v>
      </c>
      <c r="AP68" s="26">
        <v>58065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2773</v>
      </c>
      <c r="BF68" s="249">
        <v>0</v>
      </c>
      <c r="BG68" s="249">
        <v>0</v>
      </c>
      <c r="BH68" s="249">
        <v>109669</v>
      </c>
      <c r="BI68" s="249">
        <v>0</v>
      </c>
      <c r="BJ68" s="249">
        <v>74</v>
      </c>
      <c r="BK68" s="249">
        <v>7345</v>
      </c>
      <c r="BL68" s="249">
        <v>0</v>
      </c>
      <c r="BM68" s="249">
        <v>0</v>
      </c>
      <c r="BN68" s="249">
        <v>0</v>
      </c>
      <c r="BO68" s="249">
        <v>0</v>
      </c>
      <c r="BP68" s="249">
        <v>4620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2225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780737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28484</v>
      </c>
      <c r="F69" s="28">
        <v>0</v>
      </c>
      <c r="G69" s="28">
        <v>0</v>
      </c>
      <c r="H69" s="28">
        <v>0</v>
      </c>
      <c r="I69" s="28">
        <v>0</v>
      </c>
      <c r="J69" s="28">
        <v>6408</v>
      </c>
      <c r="K69" s="28">
        <v>0</v>
      </c>
      <c r="L69" s="28">
        <v>10030</v>
      </c>
      <c r="M69" s="28">
        <v>0</v>
      </c>
      <c r="N69" s="28">
        <v>0</v>
      </c>
      <c r="O69" s="28">
        <v>14600</v>
      </c>
      <c r="P69" s="28">
        <v>254634</v>
      </c>
      <c r="Q69" s="28">
        <v>0</v>
      </c>
      <c r="R69" s="28">
        <v>10093</v>
      </c>
      <c r="S69" s="28">
        <v>150934</v>
      </c>
      <c r="T69" s="28">
        <v>0</v>
      </c>
      <c r="U69" s="28">
        <v>73458</v>
      </c>
      <c r="V69" s="28">
        <v>0</v>
      </c>
      <c r="W69" s="28">
        <v>2648</v>
      </c>
      <c r="X69" s="28">
        <v>19915</v>
      </c>
      <c r="Y69" s="28">
        <v>15953</v>
      </c>
      <c r="Z69" s="28">
        <v>0</v>
      </c>
      <c r="AA69" s="28">
        <v>0</v>
      </c>
      <c r="AB69" s="28">
        <v>4785</v>
      </c>
      <c r="AC69" s="28">
        <v>4739</v>
      </c>
      <c r="AD69" s="28">
        <v>0</v>
      </c>
      <c r="AE69" s="28">
        <v>1325</v>
      </c>
      <c r="AF69" s="28">
        <v>0</v>
      </c>
      <c r="AG69" s="28">
        <v>42242</v>
      </c>
      <c r="AH69" s="28">
        <v>14166</v>
      </c>
      <c r="AI69" s="28">
        <v>31047</v>
      </c>
      <c r="AJ69" s="28">
        <v>186126</v>
      </c>
      <c r="AK69" s="28">
        <v>0</v>
      </c>
      <c r="AL69" s="28">
        <v>817</v>
      </c>
      <c r="AM69" s="28">
        <v>0</v>
      </c>
      <c r="AN69" s="28">
        <v>0</v>
      </c>
      <c r="AO69" s="28">
        <v>5826</v>
      </c>
      <c r="AP69" s="28">
        <v>24946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5198</v>
      </c>
      <c r="AZ69" s="28">
        <v>0</v>
      </c>
      <c r="BA69" s="28">
        <v>3005</v>
      </c>
      <c r="BB69" s="28">
        <v>1371</v>
      </c>
      <c r="BC69" s="28">
        <v>0</v>
      </c>
      <c r="BD69" s="28">
        <v>0</v>
      </c>
      <c r="BE69" s="28">
        <v>18690</v>
      </c>
      <c r="BF69" s="28">
        <v>3583</v>
      </c>
      <c r="BG69" s="28">
        <v>0</v>
      </c>
      <c r="BH69" s="28">
        <v>191527</v>
      </c>
      <c r="BI69" s="28">
        <v>0</v>
      </c>
      <c r="BJ69" s="28">
        <v>103153</v>
      </c>
      <c r="BK69" s="28">
        <v>132548</v>
      </c>
      <c r="BL69" s="28">
        <v>0</v>
      </c>
      <c r="BM69" s="28">
        <v>0</v>
      </c>
      <c r="BN69" s="28">
        <v>444938</v>
      </c>
      <c r="BO69" s="28">
        <v>0</v>
      </c>
      <c r="BP69" s="28">
        <v>109070</v>
      </c>
      <c r="BQ69" s="28">
        <v>0</v>
      </c>
      <c r="BR69" s="28">
        <v>116291</v>
      </c>
      <c r="BS69" s="28">
        <v>0</v>
      </c>
      <c r="BT69" s="28">
        <v>0</v>
      </c>
      <c r="BU69" s="28">
        <v>0</v>
      </c>
      <c r="BV69" s="28">
        <v>3424</v>
      </c>
      <c r="BW69" s="28">
        <v>8228</v>
      </c>
      <c r="BX69" s="28">
        <v>0</v>
      </c>
      <c r="BY69" s="28">
        <v>2317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2046519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28484</v>
      </c>
      <c r="F78" s="239">
        <v>0</v>
      </c>
      <c r="G78" s="239">
        <v>0</v>
      </c>
      <c r="H78" s="239">
        <v>0</v>
      </c>
      <c r="I78" s="239">
        <v>0</v>
      </c>
      <c r="J78" s="239">
        <v>6408</v>
      </c>
      <c r="K78" s="239">
        <v>0</v>
      </c>
      <c r="L78" s="239">
        <v>10030</v>
      </c>
      <c r="M78" s="239">
        <v>0</v>
      </c>
      <c r="N78" s="239">
        <v>0</v>
      </c>
      <c r="O78" s="239">
        <v>14600</v>
      </c>
      <c r="P78" s="239">
        <v>254634</v>
      </c>
      <c r="Q78" s="239">
        <v>0</v>
      </c>
      <c r="R78" s="239">
        <v>10093</v>
      </c>
      <c r="S78" s="239">
        <v>150934</v>
      </c>
      <c r="T78" s="239">
        <v>0</v>
      </c>
      <c r="U78" s="239">
        <v>73458</v>
      </c>
      <c r="V78" s="239">
        <v>0</v>
      </c>
      <c r="W78" s="239">
        <v>2648</v>
      </c>
      <c r="X78" s="239">
        <v>19915</v>
      </c>
      <c r="Y78" s="239">
        <v>15953</v>
      </c>
      <c r="Z78" s="239">
        <v>0</v>
      </c>
      <c r="AA78" s="239">
        <v>0</v>
      </c>
      <c r="AB78" s="239">
        <v>4785</v>
      </c>
      <c r="AC78" s="239">
        <v>4739</v>
      </c>
      <c r="AD78" s="239">
        <v>0</v>
      </c>
      <c r="AE78" s="239">
        <v>1325</v>
      </c>
      <c r="AF78" s="239">
        <v>0</v>
      </c>
      <c r="AG78" s="239">
        <v>42242</v>
      </c>
      <c r="AH78" s="239">
        <v>14166</v>
      </c>
      <c r="AI78" s="239">
        <v>31047</v>
      </c>
      <c r="AJ78" s="239">
        <v>186126</v>
      </c>
      <c r="AK78" s="239">
        <v>0</v>
      </c>
      <c r="AL78" s="239">
        <v>817</v>
      </c>
      <c r="AM78" s="239">
        <v>0</v>
      </c>
      <c r="AN78" s="239">
        <v>0</v>
      </c>
      <c r="AO78" s="239">
        <v>5826</v>
      </c>
      <c r="AP78" s="239">
        <v>24946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5198</v>
      </c>
      <c r="AZ78" s="239">
        <v>0</v>
      </c>
      <c r="BA78" s="239">
        <v>3005</v>
      </c>
      <c r="BB78" s="239">
        <v>1371</v>
      </c>
      <c r="BC78" s="239">
        <v>0</v>
      </c>
      <c r="BD78" s="239">
        <v>0</v>
      </c>
      <c r="BE78" s="239">
        <v>18690</v>
      </c>
      <c r="BF78" s="239">
        <v>3583</v>
      </c>
      <c r="BG78" s="239">
        <v>0</v>
      </c>
      <c r="BH78" s="239">
        <v>191527</v>
      </c>
      <c r="BI78" s="239">
        <v>0</v>
      </c>
      <c r="BJ78" s="239">
        <v>103153</v>
      </c>
      <c r="BK78" s="239">
        <v>132548</v>
      </c>
      <c r="BL78" s="239">
        <v>0</v>
      </c>
      <c r="BM78" s="239">
        <v>0</v>
      </c>
      <c r="BN78" s="239">
        <v>444938</v>
      </c>
      <c r="BO78" s="239">
        <v>0</v>
      </c>
      <c r="BP78" s="239">
        <v>109070</v>
      </c>
      <c r="BQ78" s="239">
        <v>0</v>
      </c>
      <c r="BR78" s="239">
        <v>116291</v>
      </c>
      <c r="BS78" s="239">
        <v>0</v>
      </c>
      <c r="BT78" s="239">
        <v>0</v>
      </c>
      <c r="BU78" s="239">
        <v>0</v>
      </c>
      <c r="BV78" s="239">
        <v>3424</v>
      </c>
      <c r="BW78" s="239">
        <v>8228</v>
      </c>
      <c r="BX78" s="239">
        <v>0</v>
      </c>
      <c r="BY78" s="239">
        <v>2317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2046519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70">
        <v>0</v>
      </c>
      <c r="F83" s="26">
        <v>0</v>
      </c>
      <c r="G83" s="20">
        <v>0</v>
      </c>
      <c r="H83" s="20">
        <v>0</v>
      </c>
      <c r="I83" s="26">
        <v>0</v>
      </c>
      <c r="J83" s="275">
        <v>0</v>
      </c>
      <c r="K83" s="26">
        <v>0</v>
      </c>
      <c r="L83" s="282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3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v>0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5200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6034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130535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13726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20853</v>
      </c>
      <c r="BW84" s="20">
        <v>25850</v>
      </c>
      <c r="BX84" s="20">
        <v>0</v>
      </c>
      <c r="BY84" s="20">
        <v>849</v>
      </c>
      <c r="BZ84" s="20">
        <v>0</v>
      </c>
      <c r="CA84" s="20">
        <v>0</v>
      </c>
      <c r="CB84" s="20">
        <v>0</v>
      </c>
      <c r="CC84" s="20">
        <v>0</v>
      </c>
      <c r="CD84" s="31">
        <v>33040</v>
      </c>
      <c r="CE84" s="28">
        <v>236087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2977393</v>
      </c>
      <c r="F85" s="28">
        <v>0</v>
      </c>
      <c r="G85" s="28">
        <v>0</v>
      </c>
      <c r="H85" s="28">
        <v>0</v>
      </c>
      <c r="I85" s="28">
        <v>0</v>
      </c>
      <c r="J85" s="28">
        <v>669837</v>
      </c>
      <c r="K85" s="28">
        <v>0</v>
      </c>
      <c r="L85" s="28">
        <v>1048413</v>
      </c>
      <c r="M85" s="28">
        <v>0</v>
      </c>
      <c r="N85" s="28">
        <v>0</v>
      </c>
      <c r="O85" s="28">
        <v>2851418</v>
      </c>
      <c r="P85" s="28">
        <v>9085364</v>
      </c>
      <c r="Q85" s="28">
        <v>0</v>
      </c>
      <c r="R85" s="28">
        <v>1423422</v>
      </c>
      <c r="S85" s="28">
        <v>482088</v>
      </c>
      <c r="T85" s="28">
        <v>0</v>
      </c>
      <c r="U85" s="28">
        <v>4324413</v>
      </c>
      <c r="V85" s="28">
        <v>0</v>
      </c>
      <c r="W85" s="28">
        <v>225975</v>
      </c>
      <c r="X85" s="28">
        <v>1699546</v>
      </c>
      <c r="Y85" s="28">
        <v>2453377</v>
      </c>
      <c r="Z85" s="28">
        <v>0</v>
      </c>
      <c r="AA85" s="28">
        <v>0</v>
      </c>
      <c r="AB85" s="28">
        <v>2199629</v>
      </c>
      <c r="AC85" s="28">
        <v>1051742</v>
      </c>
      <c r="AD85" s="28">
        <v>0</v>
      </c>
      <c r="AE85" s="28">
        <v>1735147</v>
      </c>
      <c r="AF85" s="28">
        <v>0</v>
      </c>
      <c r="AG85" s="28">
        <v>5783931</v>
      </c>
      <c r="AH85" s="28">
        <v>1232356</v>
      </c>
      <c r="AI85" s="28">
        <v>630161</v>
      </c>
      <c r="AJ85" s="28">
        <v>18816351</v>
      </c>
      <c r="AK85" s="28">
        <v>255114</v>
      </c>
      <c r="AL85" s="28">
        <v>284213</v>
      </c>
      <c r="AM85" s="28">
        <v>0</v>
      </c>
      <c r="AN85" s="28">
        <v>0</v>
      </c>
      <c r="AO85" s="28">
        <v>608983</v>
      </c>
      <c r="AP85" s="28">
        <v>935770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921909</v>
      </c>
      <c r="AZ85" s="28">
        <v>0</v>
      </c>
      <c r="BA85" s="28">
        <v>223312</v>
      </c>
      <c r="BB85" s="28">
        <v>489764</v>
      </c>
      <c r="BC85" s="28">
        <v>0</v>
      </c>
      <c r="BD85" s="28">
        <v>0</v>
      </c>
      <c r="BE85" s="28">
        <v>1202288</v>
      </c>
      <c r="BF85" s="28">
        <v>620346</v>
      </c>
      <c r="BG85" s="28">
        <v>0</v>
      </c>
      <c r="BH85" s="28">
        <v>2888930</v>
      </c>
      <c r="BI85" s="28">
        <v>0</v>
      </c>
      <c r="BJ85" s="28">
        <v>1109514</v>
      </c>
      <c r="BK85" s="28">
        <v>2167364</v>
      </c>
      <c r="BL85" s="28">
        <v>628664</v>
      </c>
      <c r="BM85" s="28">
        <v>0</v>
      </c>
      <c r="BN85" s="28">
        <v>4740776</v>
      </c>
      <c r="BO85" s="28">
        <v>71420</v>
      </c>
      <c r="BP85" s="28">
        <v>2190247</v>
      </c>
      <c r="BQ85" s="28">
        <v>0</v>
      </c>
      <c r="BR85" s="28">
        <v>1108057</v>
      </c>
      <c r="BS85" s="28">
        <v>0</v>
      </c>
      <c r="BT85" s="28">
        <v>0</v>
      </c>
      <c r="BU85" s="28">
        <v>0</v>
      </c>
      <c r="BV85" s="28">
        <v>957114</v>
      </c>
      <c r="BW85" s="28">
        <v>445238</v>
      </c>
      <c r="BX85" s="28">
        <v>1218</v>
      </c>
      <c r="BY85" s="28">
        <v>1682378</v>
      </c>
      <c r="BZ85" s="28">
        <v>0</v>
      </c>
      <c r="CA85" s="28">
        <v>0</v>
      </c>
      <c r="CB85" s="28">
        <v>0</v>
      </c>
      <c r="CC85" s="28">
        <v>0</v>
      </c>
      <c r="CD85" s="28">
        <v>-33040</v>
      </c>
      <c r="CE85" s="28">
        <v>82190142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941175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71">
        <v>8461944</v>
      </c>
      <c r="F87" s="20">
        <v>0</v>
      </c>
      <c r="G87" s="20">
        <v>0</v>
      </c>
      <c r="H87" s="20">
        <v>0</v>
      </c>
      <c r="I87" s="20">
        <v>0</v>
      </c>
      <c r="J87" s="274">
        <v>1903694</v>
      </c>
      <c r="K87" s="20">
        <v>0</v>
      </c>
      <c r="L87" s="283">
        <v>2979695</v>
      </c>
      <c r="M87" s="20">
        <v>0</v>
      </c>
      <c r="N87" s="20">
        <v>0</v>
      </c>
      <c r="O87" s="20">
        <v>3386971</v>
      </c>
      <c r="P87" s="20">
        <v>6637007</v>
      </c>
      <c r="Q87" s="20">
        <v>0</v>
      </c>
      <c r="R87" s="20">
        <v>3803377</v>
      </c>
      <c r="S87" s="20">
        <v>1161988</v>
      </c>
      <c r="T87" s="20">
        <v>0</v>
      </c>
      <c r="U87" s="20">
        <v>4267943</v>
      </c>
      <c r="V87" s="20">
        <v>0</v>
      </c>
      <c r="W87" s="20">
        <v>183819</v>
      </c>
      <c r="X87" s="20">
        <v>1382564</v>
      </c>
      <c r="Y87" s="20">
        <v>1107483</v>
      </c>
      <c r="Z87" s="20">
        <v>0</v>
      </c>
      <c r="AA87" s="20">
        <v>0</v>
      </c>
      <c r="AB87" s="20">
        <v>3437156</v>
      </c>
      <c r="AC87" s="20">
        <v>1870093</v>
      </c>
      <c r="AD87" s="20">
        <v>0</v>
      </c>
      <c r="AE87" s="20">
        <v>430395</v>
      </c>
      <c r="AF87" s="20">
        <v>0</v>
      </c>
      <c r="AG87" s="20">
        <v>1406486</v>
      </c>
      <c r="AH87" s="20">
        <v>0</v>
      </c>
      <c r="AI87" s="20">
        <v>78394</v>
      </c>
      <c r="AJ87" s="20">
        <v>1447947</v>
      </c>
      <c r="AK87" s="20">
        <v>288741</v>
      </c>
      <c r="AL87" s="20">
        <v>74724</v>
      </c>
      <c r="AM87" s="20">
        <v>0</v>
      </c>
      <c r="AN87" s="20">
        <v>0</v>
      </c>
      <c r="AO87" s="262">
        <v>1730852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46041273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71">
        <v>2280413</v>
      </c>
      <c r="F88" s="20">
        <v>0</v>
      </c>
      <c r="G88" s="20">
        <v>0</v>
      </c>
      <c r="H88" s="20">
        <v>0</v>
      </c>
      <c r="I88" s="20">
        <v>0</v>
      </c>
      <c r="J88" s="274">
        <v>513027</v>
      </c>
      <c r="K88" s="20">
        <v>0</v>
      </c>
      <c r="L88" s="283">
        <v>802999</v>
      </c>
      <c r="M88" s="20">
        <v>0</v>
      </c>
      <c r="N88" s="20">
        <v>0</v>
      </c>
      <c r="O88" s="20">
        <v>486245</v>
      </c>
      <c r="P88" s="20">
        <v>43064284</v>
      </c>
      <c r="Q88" s="20">
        <v>0</v>
      </c>
      <c r="R88" s="20">
        <v>11115657</v>
      </c>
      <c r="S88" s="20">
        <v>9425217</v>
      </c>
      <c r="T88" s="20">
        <v>0</v>
      </c>
      <c r="U88" s="20">
        <v>21387477</v>
      </c>
      <c r="V88" s="20">
        <v>0</v>
      </c>
      <c r="W88" s="20">
        <v>2951797</v>
      </c>
      <c r="X88" s="20">
        <v>22201455</v>
      </c>
      <c r="Y88" s="20">
        <v>17784165</v>
      </c>
      <c r="Z88" s="20">
        <v>0</v>
      </c>
      <c r="AA88" s="20">
        <v>0</v>
      </c>
      <c r="AB88" s="20">
        <v>5195107</v>
      </c>
      <c r="AC88" s="20">
        <v>2080615</v>
      </c>
      <c r="AD88" s="20">
        <v>0</v>
      </c>
      <c r="AE88" s="20">
        <v>7103298</v>
      </c>
      <c r="AF88" s="20">
        <v>0</v>
      </c>
      <c r="AG88" s="20">
        <v>33765439</v>
      </c>
      <c r="AH88" s="20">
        <v>2285113</v>
      </c>
      <c r="AI88" s="20">
        <v>3137487</v>
      </c>
      <c r="AJ88" s="20">
        <v>20721780</v>
      </c>
      <c r="AK88" s="20">
        <v>464307</v>
      </c>
      <c r="AL88" s="20">
        <v>975522</v>
      </c>
      <c r="AM88" s="20">
        <v>0</v>
      </c>
      <c r="AN88" s="20">
        <v>0</v>
      </c>
      <c r="AO88" s="262">
        <v>466449</v>
      </c>
      <c r="AP88" s="20">
        <v>1174525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209382378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10742357</v>
      </c>
      <c r="F89" s="28">
        <v>0</v>
      </c>
      <c r="G89" s="28">
        <v>0</v>
      </c>
      <c r="H89" s="28">
        <v>0</v>
      </c>
      <c r="I89" s="28">
        <v>0</v>
      </c>
      <c r="J89" s="28">
        <v>2416721</v>
      </c>
      <c r="K89" s="28">
        <v>0</v>
      </c>
      <c r="L89" s="28">
        <v>3782694</v>
      </c>
      <c r="M89" s="28">
        <v>0</v>
      </c>
      <c r="N89" s="28">
        <v>0</v>
      </c>
      <c r="O89" s="28">
        <v>3873216</v>
      </c>
      <c r="P89" s="28">
        <v>49701291</v>
      </c>
      <c r="Q89" s="28">
        <v>0</v>
      </c>
      <c r="R89" s="28">
        <v>14919034</v>
      </c>
      <c r="S89" s="28">
        <v>10587205</v>
      </c>
      <c r="T89" s="28">
        <v>0</v>
      </c>
      <c r="U89" s="28">
        <v>25655420</v>
      </c>
      <c r="V89" s="28">
        <v>0</v>
      </c>
      <c r="W89" s="28">
        <v>3135616</v>
      </c>
      <c r="X89" s="28">
        <v>23584019</v>
      </c>
      <c r="Y89" s="28">
        <v>18891648</v>
      </c>
      <c r="Z89" s="28">
        <v>0</v>
      </c>
      <c r="AA89" s="28">
        <v>0</v>
      </c>
      <c r="AB89" s="28">
        <v>8632263</v>
      </c>
      <c r="AC89" s="28">
        <v>3950708</v>
      </c>
      <c r="AD89" s="28">
        <v>0</v>
      </c>
      <c r="AE89" s="28">
        <v>7533693</v>
      </c>
      <c r="AF89" s="28">
        <v>0</v>
      </c>
      <c r="AG89" s="28">
        <v>35171925</v>
      </c>
      <c r="AH89" s="28">
        <v>2285113</v>
      </c>
      <c r="AI89" s="28">
        <v>3215881</v>
      </c>
      <c r="AJ89" s="28">
        <v>22169727</v>
      </c>
      <c r="AK89" s="28">
        <v>753048</v>
      </c>
      <c r="AL89" s="28">
        <v>1050246</v>
      </c>
      <c r="AM89" s="28">
        <v>0</v>
      </c>
      <c r="AN89" s="28">
        <v>0</v>
      </c>
      <c r="AO89" s="28">
        <v>2197301</v>
      </c>
      <c r="AP89" s="28">
        <v>1174525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255423651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72">
        <v>5391</v>
      </c>
      <c r="F90" s="20">
        <v>0</v>
      </c>
      <c r="G90" s="20">
        <v>0</v>
      </c>
      <c r="H90" s="20">
        <v>0</v>
      </c>
      <c r="I90" s="20">
        <v>0</v>
      </c>
      <c r="J90" s="273">
        <v>1213</v>
      </c>
      <c r="K90" s="20">
        <v>0</v>
      </c>
      <c r="L90" s="284">
        <v>1898</v>
      </c>
      <c r="M90" s="20">
        <v>0</v>
      </c>
      <c r="N90" s="20">
        <v>0</v>
      </c>
      <c r="O90" s="20">
        <v>2707</v>
      </c>
      <c r="P90" s="20">
        <v>7440</v>
      </c>
      <c r="Q90" s="20">
        <v>0</v>
      </c>
      <c r="R90" s="20">
        <v>161</v>
      </c>
      <c r="S90" s="20">
        <v>1440</v>
      </c>
      <c r="T90" s="20">
        <v>0</v>
      </c>
      <c r="U90" s="20">
        <v>1617</v>
      </c>
      <c r="V90" s="20">
        <v>0</v>
      </c>
      <c r="W90" s="20">
        <v>384</v>
      </c>
      <c r="X90" s="20">
        <v>2886</v>
      </c>
      <c r="Y90" s="20">
        <v>2312</v>
      </c>
      <c r="Z90" s="20">
        <v>0</v>
      </c>
      <c r="AA90" s="20">
        <v>0</v>
      </c>
      <c r="AB90" s="20">
        <v>397</v>
      </c>
      <c r="AC90" s="20">
        <v>769</v>
      </c>
      <c r="AD90" s="20">
        <v>0</v>
      </c>
      <c r="AE90" s="20">
        <v>2967</v>
      </c>
      <c r="AF90" s="20">
        <v>0</v>
      </c>
      <c r="AG90" s="20">
        <v>3320</v>
      </c>
      <c r="AH90" s="20">
        <v>638</v>
      </c>
      <c r="AI90" s="20">
        <v>641</v>
      </c>
      <c r="AJ90" s="20">
        <v>31399</v>
      </c>
      <c r="AK90" s="20">
        <v>513</v>
      </c>
      <c r="AL90" s="20">
        <v>333</v>
      </c>
      <c r="AM90" s="20">
        <v>0</v>
      </c>
      <c r="AN90" s="20">
        <v>0</v>
      </c>
      <c r="AO90" s="261">
        <v>1102</v>
      </c>
      <c r="AP90" s="20">
        <v>2395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2160</v>
      </c>
      <c r="AZ90" s="20">
        <v>0</v>
      </c>
      <c r="BA90" s="20">
        <v>888</v>
      </c>
      <c r="BB90" s="20">
        <v>284</v>
      </c>
      <c r="BC90" s="20">
        <v>0</v>
      </c>
      <c r="BD90" s="20">
        <v>0</v>
      </c>
      <c r="BE90" s="20">
        <v>6270</v>
      </c>
      <c r="BF90" s="20">
        <v>840</v>
      </c>
      <c r="BG90" s="20">
        <v>0</v>
      </c>
      <c r="BH90" s="20">
        <v>692</v>
      </c>
      <c r="BI90" s="20">
        <v>0</v>
      </c>
      <c r="BJ90" s="20">
        <v>636</v>
      </c>
      <c r="BK90" s="20">
        <v>514</v>
      </c>
      <c r="BL90" s="20">
        <v>17135</v>
      </c>
      <c r="BM90" s="20">
        <v>0</v>
      </c>
      <c r="BN90" s="20">
        <v>610</v>
      </c>
      <c r="BO90" s="20">
        <v>0</v>
      </c>
      <c r="BP90" s="20">
        <v>0</v>
      </c>
      <c r="BQ90" s="20">
        <v>0</v>
      </c>
      <c r="BR90" s="20">
        <v>257</v>
      </c>
      <c r="BS90" s="20">
        <v>0</v>
      </c>
      <c r="BT90" s="20">
        <v>0</v>
      </c>
      <c r="BU90" s="20">
        <v>0</v>
      </c>
      <c r="BV90" s="20">
        <v>998</v>
      </c>
      <c r="BW90" s="20">
        <v>164</v>
      </c>
      <c r="BX90" s="20">
        <v>0</v>
      </c>
      <c r="BY90" s="20">
        <v>561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103932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72">
        <v>13283</v>
      </c>
      <c r="F91" s="20">
        <v>0</v>
      </c>
      <c r="G91" s="20">
        <v>0</v>
      </c>
      <c r="H91" s="20">
        <v>0</v>
      </c>
      <c r="I91" s="20">
        <v>0</v>
      </c>
      <c r="J91" s="273">
        <v>0</v>
      </c>
      <c r="K91" s="20">
        <v>0</v>
      </c>
      <c r="L91" s="284">
        <v>4677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61">
        <v>2717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20677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72">
        <v>996</v>
      </c>
      <c r="F92" s="20">
        <v>0</v>
      </c>
      <c r="G92" s="20">
        <v>0</v>
      </c>
      <c r="H92" s="20">
        <v>0</v>
      </c>
      <c r="I92" s="20">
        <v>0</v>
      </c>
      <c r="J92" s="273">
        <v>224</v>
      </c>
      <c r="K92" s="20">
        <v>0</v>
      </c>
      <c r="L92" s="284">
        <v>351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71</v>
      </c>
      <c r="X92" s="20">
        <v>553</v>
      </c>
      <c r="Y92" s="20">
        <v>427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61">
        <v>203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2825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72">
        <v>41713</v>
      </c>
      <c r="F93" s="20">
        <v>0</v>
      </c>
      <c r="G93" s="20">
        <v>0</v>
      </c>
      <c r="H93" s="20">
        <v>0</v>
      </c>
      <c r="I93" s="20">
        <v>0</v>
      </c>
      <c r="J93" s="273">
        <v>9384</v>
      </c>
      <c r="K93" s="20">
        <v>0</v>
      </c>
      <c r="L93" s="284">
        <v>14688</v>
      </c>
      <c r="M93" s="20">
        <v>0</v>
      </c>
      <c r="N93" s="20">
        <v>0</v>
      </c>
      <c r="O93" s="20">
        <v>17490</v>
      </c>
      <c r="P93" s="20">
        <v>20281</v>
      </c>
      <c r="Q93" s="20">
        <v>0</v>
      </c>
      <c r="R93" s="20">
        <v>0</v>
      </c>
      <c r="S93" s="20">
        <v>0</v>
      </c>
      <c r="T93" s="20">
        <v>0</v>
      </c>
      <c r="U93" s="20">
        <v>519</v>
      </c>
      <c r="V93" s="20">
        <v>0</v>
      </c>
      <c r="W93" s="20">
        <v>898</v>
      </c>
      <c r="X93" s="20">
        <v>6754</v>
      </c>
      <c r="Y93" s="20">
        <v>5410</v>
      </c>
      <c r="Z93" s="20">
        <v>0</v>
      </c>
      <c r="AA93" s="20">
        <v>0</v>
      </c>
      <c r="AB93" s="20">
        <v>0</v>
      </c>
      <c r="AC93" s="20">
        <v>1128</v>
      </c>
      <c r="AD93" s="20">
        <v>0</v>
      </c>
      <c r="AE93" s="20">
        <v>9319</v>
      </c>
      <c r="AF93" s="20">
        <v>0</v>
      </c>
      <c r="AG93" s="20">
        <v>33342</v>
      </c>
      <c r="AH93" s="20">
        <v>1782</v>
      </c>
      <c r="AI93" s="20">
        <v>2233</v>
      </c>
      <c r="AJ93" s="20">
        <v>7197</v>
      </c>
      <c r="AK93" s="20">
        <v>0</v>
      </c>
      <c r="AL93" s="20">
        <v>0</v>
      </c>
      <c r="AM93" s="20">
        <v>0</v>
      </c>
      <c r="AN93" s="20">
        <v>0</v>
      </c>
      <c r="AO93" s="261">
        <v>8532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180670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72">
        <v>11.668987566607459</v>
      </c>
      <c r="F94" s="245">
        <v>0</v>
      </c>
      <c r="G94" s="245">
        <v>0</v>
      </c>
      <c r="H94" s="245">
        <v>0</v>
      </c>
      <c r="I94" s="245">
        <v>0</v>
      </c>
      <c r="J94" s="273">
        <v>3</v>
      </c>
      <c r="K94" s="245">
        <v>0</v>
      </c>
      <c r="L94" s="284">
        <v>4.1089875666074596</v>
      </c>
      <c r="M94" s="245">
        <v>0</v>
      </c>
      <c r="N94" s="245">
        <v>0</v>
      </c>
      <c r="O94" s="245">
        <v>12.98</v>
      </c>
      <c r="P94" s="246">
        <v>22.69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11.64</v>
      </c>
      <c r="AH94" s="246">
        <v>0</v>
      </c>
      <c r="AI94" s="246">
        <v>1.95</v>
      </c>
      <c r="AJ94" s="246">
        <v>10.79</v>
      </c>
      <c r="AK94" s="246">
        <v>0</v>
      </c>
      <c r="AL94" s="246">
        <v>0</v>
      </c>
      <c r="AM94" s="246">
        <v>0</v>
      </c>
      <c r="AN94" s="246">
        <v>0</v>
      </c>
      <c r="AO94" s="261">
        <v>2.0120248667850795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80.84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85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85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99350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60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/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58"/>
      <c r="D110" s="38"/>
      <c r="E110" s="39"/>
      <c r="F110" s="12"/>
    </row>
    <row r="111" spans="1:6" x14ac:dyDescent="0.35">
      <c r="A111" s="34" t="s">
        <v>324</v>
      </c>
      <c r="B111" s="34"/>
      <c r="C111" s="34"/>
      <c r="D111" s="34"/>
      <c r="E111" s="34"/>
    </row>
    <row r="112" spans="1:6" x14ac:dyDescent="0.35">
      <c r="A112" s="41" t="s">
        <v>325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326</v>
      </c>
      <c r="B115" s="42" t="s">
        <v>299</v>
      </c>
      <c r="C115" s="43" t="s">
        <v>327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1309</v>
      </c>
      <c r="D127" s="46">
        <v>3476</v>
      </c>
      <c r="E127" s="16"/>
    </row>
    <row r="128" spans="1:5" x14ac:dyDescent="0.35">
      <c r="A128" s="16" t="s">
        <v>338</v>
      </c>
      <c r="B128" s="42" t="s">
        <v>299</v>
      </c>
      <c r="C128" s="43">
        <v>72</v>
      </c>
      <c r="D128" s="46">
        <v>1224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590</v>
      </c>
      <c r="D130" s="46">
        <v>782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214">
        <v>19</v>
      </c>
      <c r="D134" s="16"/>
      <c r="E134" s="16"/>
    </row>
    <row r="135" spans="1:5" x14ac:dyDescent="0.35">
      <c r="A135" s="16" t="s">
        <v>345</v>
      </c>
      <c r="B135" s="42" t="s">
        <v>299</v>
      </c>
      <c r="C135" s="214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214">
        <v>0</v>
      </c>
      <c r="D136" s="16"/>
      <c r="E136" s="16"/>
    </row>
    <row r="137" spans="1:5" x14ac:dyDescent="0.35">
      <c r="A137" s="16" t="s">
        <v>347</v>
      </c>
      <c r="B137" s="42" t="s">
        <v>299</v>
      </c>
      <c r="C137" s="214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214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214">
        <v>0</v>
      </c>
      <c r="D139" s="16"/>
      <c r="E139" s="16"/>
    </row>
    <row r="140" spans="1:5" x14ac:dyDescent="0.35">
      <c r="A140" s="16" t="s">
        <v>349</v>
      </c>
      <c r="B140" s="42"/>
      <c r="C140" s="214">
        <v>6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v>25</v>
      </c>
    </row>
    <row r="144" spans="1:5" x14ac:dyDescent="0.35">
      <c r="A144" s="16" t="s">
        <v>352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383</v>
      </c>
      <c r="C154" s="46">
        <v>110</v>
      </c>
      <c r="D154" s="46">
        <v>816</v>
      </c>
      <c r="E154" s="28">
        <v>1309</v>
      </c>
    </row>
    <row r="155" spans="1:6" x14ac:dyDescent="0.35">
      <c r="A155" s="16" t="s">
        <v>242</v>
      </c>
      <c r="B155" s="46">
        <v>1016</v>
      </c>
      <c r="C155" s="46">
        <v>293</v>
      </c>
      <c r="D155" s="46">
        <v>2167</v>
      </c>
      <c r="E155" s="28">
        <v>3476</v>
      </c>
    </row>
    <row r="156" spans="1:6" x14ac:dyDescent="0.35">
      <c r="A156" s="16" t="s">
        <v>359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14733452</v>
      </c>
      <c r="C157" s="46">
        <v>15717350</v>
      </c>
      <c r="D157" s="46">
        <v>13386622</v>
      </c>
      <c r="E157" s="28">
        <v>43837424</v>
      </c>
      <c r="F157" s="14"/>
    </row>
    <row r="158" spans="1:6" x14ac:dyDescent="0.35">
      <c r="A158" s="16" t="s">
        <v>288</v>
      </c>
      <c r="B158" s="46">
        <v>63135302</v>
      </c>
      <c r="C158" s="46">
        <v>63400436</v>
      </c>
      <c r="D158" s="46">
        <v>82252726</v>
      </c>
      <c r="E158" s="28">
        <v>208788464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44</v>
      </c>
      <c r="C160" s="46">
        <v>15</v>
      </c>
      <c r="D160" s="46">
        <v>12</v>
      </c>
      <c r="E160" s="28">
        <v>71</v>
      </c>
    </row>
    <row r="161" spans="1:5" x14ac:dyDescent="0.35">
      <c r="A161" s="16" t="s">
        <v>242</v>
      </c>
      <c r="B161" s="46">
        <v>752</v>
      </c>
      <c r="C161" s="46">
        <v>262</v>
      </c>
      <c r="D161" s="46">
        <v>210</v>
      </c>
      <c r="E161" s="28">
        <v>1224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1353998</v>
      </c>
      <c r="C163" s="46">
        <v>471739</v>
      </c>
      <c r="D163" s="46">
        <v>378111</v>
      </c>
      <c r="E163" s="28">
        <v>2203848</v>
      </c>
    </row>
    <row r="164" spans="1:5" x14ac:dyDescent="0.35">
      <c r="A164" s="16" t="s">
        <v>288</v>
      </c>
      <c r="B164" s="46">
        <v>364889</v>
      </c>
      <c r="C164" s="46">
        <v>127129</v>
      </c>
      <c r="D164" s="46">
        <v>101897</v>
      </c>
      <c r="E164" s="28">
        <v>593915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35589161</v>
      </c>
      <c r="C173" s="46">
        <v>10601480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2402405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31194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319345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5276041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85287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1188813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0</v>
      </c>
      <c r="D187" s="16"/>
      <c r="E187" s="16"/>
    </row>
    <row r="188" spans="1:5" x14ac:dyDescent="0.35">
      <c r="A188" s="16" t="s">
        <v>374</v>
      </c>
      <c r="B188" s="42" t="s">
        <v>299</v>
      </c>
      <c r="C188" s="43">
        <v>-964841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8338244</v>
      </c>
      <c r="E189" s="16"/>
    </row>
    <row r="190" spans="1:5" x14ac:dyDescent="0.35">
      <c r="A190" s="41" t="s">
        <v>375</v>
      </c>
      <c r="B190" s="41"/>
      <c r="C190" s="41"/>
      <c r="D190" s="41"/>
      <c r="E190" s="41"/>
    </row>
    <row r="191" spans="1:5" x14ac:dyDescent="0.35">
      <c r="A191" s="16" t="s">
        <v>376</v>
      </c>
      <c r="B191" s="42" t="s">
        <v>299</v>
      </c>
      <c r="C191" s="43">
        <v>254484</v>
      </c>
      <c r="D191" s="16"/>
      <c r="E191" s="16"/>
    </row>
    <row r="192" spans="1:5" x14ac:dyDescent="0.35">
      <c r="A192" s="16" t="s">
        <v>377</v>
      </c>
      <c r="B192" s="42" t="s">
        <v>299</v>
      </c>
      <c r="C192" s="43">
        <v>526253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780737</v>
      </c>
      <c r="E193" s="16"/>
    </row>
    <row r="194" spans="1:5" x14ac:dyDescent="0.35">
      <c r="A194" s="41" t="s">
        <v>378</v>
      </c>
      <c r="B194" s="41"/>
      <c r="C194" s="41"/>
      <c r="D194" s="41"/>
      <c r="E194" s="41"/>
    </row>
    <row r="195" spans="1:5" x14ac:dyDescent="0.35">
      <c r="A195" s="16" t="s">
        <v>379</v>
      </c>
      <c r="B195" s="42" t="s">
        <v>299</v>
      </c>
      <c r="C195" s="43">
        <v>484606</v>
      </c>
      <c r="D195" s="16"/>
      <c r="E195" s="16"/>
    </row>
    <row r="196" spans="1:5" x14ac:dyDescent="0.35">
      <c r="A196" s="16" t="s">
        <v>380</v>
      </c>
      <c r="B196" s="42" t="s">
        <v>299</v>
      </c>
      <c r="C196" s="43">
        <v>146011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630617</v>
      </c>
      <c r="E197" s="16"/>
    </row>
    <row r="198" spans="1:5" x14ac:dyDescent="0.35">
      <c r="A198" s="41" t="s">
        <v>381</v>
      </c>
      <c r="B198" s="41"/>
      <c r="C198" s="41"/>
      <c r="D198" s="41"/>
      <c r="E198" s="41"/>
    </row>
    <row r="199" spans="1:5" x14ac:dyDescent="0.35">
      <c r="A199" s="16" t="s">
        <v>382</v>
      </c>
      <c r="B199" s="42" t="s">
        <v>299</v>
      </c>
      <c r="C199" s="43">
        <v>622181</v>
      </c>
      <c r="D199" s="16"/>
      <c r="E199" s="16"/>
    </row>
    <row r="200" spans="1:5" x14ac:dyDescent="0.35">
      <c r="A200" s="16" t="s">
        <v>383</v>
      </c>
      <c r="B200" s="42" t="s">
        <v>299</v>
      </c>
      <c r="C200" s="43">
        <v>118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622299</v>
      </c>
      <c r="E202" s="16"/>
    </row>
    <row r="203" spans="1:5" x14ac:dyDescent="0.35">
      <c r="A203" s="41" t="s">
        <v>384</v>
      </c>
      <c r="B203" s="41"/>
      <c r="C203" s="41"/>
      <c r="D203" s="41"/>
      <c r="E203" s="41"/>
    </row>
    <row r="204" spans="1:5" x14ac:dyDescent="0.35">
      <c r="A204" s="16" t="s">
        <v>385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386</v>
      </c>
      <c r="B205" s="42" t="s">
        <v>299</v>
      </c>
      <c r="C205" s="43">
        <v>1317896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1317896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387</v>
      </c>
      <c r="B208" s="34"/>
      <c r="C208" s="34"/>
      <c r="D208" s="34"/>
      <c r="E208" s="34"/>
    </row>
    <row r="209" spans="1:5" x14ac:dyDescent="0.35">
      <c r="A209" s="45" t="s">
        <v>388</v>
      </c>
      <c r="B209" s="34"/>
      <c r="C209" s="34"/>
      <c r="D209" s="34"/>
      <c r="E209" s="34"/>
    </row>
    <row r="210" spans="1:5" x14ac:dyDescent="0.35">
      <c r="A210" s="22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35">
      <c r="A211" s="16" t="s">
        <v>393</v>
      </c>
      <c r="B211" s="46">
        <v>3128342</v>
      </c>
      <c r="C211" s="43">
        <v>17200</v>
      </c>
      <c r="D211" s="46">
        <v>23760</v>
      </c>
      <c r="E211" s="28">
        <v>3121782</v>
      </c>
    </row>
    <row r="212" spans="1:5" x14ac:dyDescent="0.35">
      <c r="A212" s="16" t="s">
        <v>394</v>
      </c>
      <c r="B212" s="46">
        <v>632699</v>
      </c>
      <c r="C212" s="43">
        <v>0</v>
      </c>
      <c r="D212" s="46">
        <v>0</v>
      </c>
      <c r="E212" s="28">
        <v>632699</v>
      </c>
    </row>
    <row r="213" spans="1:5" x14ac:dyDescent="0.35">
      <c r="A213" s="16" t="s">
        <v>395</v>
      </c>
      <c r="B213" s="46">
        <v>22920747</v>
      </c>
      <c r="C213" s="43">
        <v>238207</v>
      </c>
      <c r="D213" s="46">
        <v>17200</v>
      </c>
      <c r="E213" s="28">
        <v>23141754</v>
      </c>
    </row>
    <row r="214" spans="1:5" x14ac:dyDescent="0.35">
      <c r="A214" s="16" t="s">
        <v>396</v>
      </c>
      <c r="B214" s="46">
        <v>8131488</v>
      </c>
      <c r="C214" s="43">
        <v>0</v>
      </c>
      <c r="D214" s="46">
        <v>0</v>
      </c>
      <c r="E214" s="28">
        <v>8131488</v>
      </c>
    </row>
    <row r="215" spans="1:5" x14ac:dyDescent="0.35">
      <c r="A215" s="16" t="s">
        <v>397</v>
      </c>
      <c r="B215" s="46">
        <v>665178</v>
      </c>
      <c r="C215" s="43">
        <v>0</v>
      </c>
      <c r="D215" s="46">
        <v>0</v>
      </c>
      <c r="E215" s="28">
        <v>665178</v>
      </c>
    </row>
    <row r="216" spans="1:5" x14ac:dyDescent="0.35">
      <c r="A216" s="16" t="s">
        <v>398</v>
      </c>
      <c r="B216" s="46">
        <v>14619070</v>
      </c>
      <c r="C216" s="43">
        <v>3564623</v>
      </c>
      <c r="D216" s="46">
        <v>167003</v>
      </c>
      <c r="E216" s="28">
        <v>18016690</v>
      </c>
    </row>
    <row r="217" spans="1:5" x14ac:dyDescent="0.35">
      <c r="A217" s="16" t="s">
        <v>399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400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401</v>
      </c>
      <c r="B219" s="46">
        <v>4226277</v>
      </c>
      <c r="C219" s="43">
        <v>8516318</v>
      </c>
      <c r="D219" s="46">
        <v>2783220</v>
      </c>
      <c r="E219" s="28">
        <v>9959375</v>
      </c>
    </row>
    <row r="220" spans="1:5" x14ac:dyDescent="0.35">
      <c r="A220" s="16" t="s">
        <v>230</v>
      </c>
      <c r="B220" s="28">
        <v>54323801</v>
      </c>
      <c r="C220" s="235">
        <v>12336348</v>
      </c>
      <c r="D220" s="28">
        <v>2991183</v>
      </c>
      <c r="E220" s="28">
        <v>63668966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402</v>
      </c>
      <c r="B222" s="45"/>
      <c r="C222" s="45"/>
      <c r="D222" s="45"/>
      <c r="E222" s="45"/>
    </row>
    <row r="223" spans="1:5" x14ac:dyDescent="0.35">
      <c r="A223" s="22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35">
      <c r="A224" s="16" t="s">
        <v>393</v>
      </c>
      <c r="B224" s="51"/>
      <c r="C224" s="50"/>
      <c r="D224" s="51"/>
      <c r="E224" s="16"/>
    </row>
    <row r="225" spans="1:6" x14ac:dyDescent="0.35">
      <c r="A225" s="16" t="s">
        <v>394</v>
      </c>
      <c r="B225" s="46">
        <v>528471</v>
      </c>
      <c r="C225" s="43">
        <v>33662</v>
      </c>
      <c r="D225" s="46">
        <v>0</v>
      </c>
      <c r="E225" s="28">
        <v>562133</v>
      </c>
    </row>
    <row r="226" spans="1:6" x14ac:dyDescent="0.35">
      <c r="A226" s="16" t="s">
        <v>395</v>
      </c>
      <c r="B226" s="46">
        <v>15392629</v>
      </c>
      <c r="C226" s="43">
        <v>1040118</v>
      </c>
      <c r="D226" s="46">
        <v>0</v>
      </c>
      <c r="E226" s="28">
        <v>16432747</v>
      </c>
    </row>
    <row r="227" spans="1:6" x14ac:dyDescent="0.35">
      <c r="A227" s="16" t="s">
        <v>396</v>
      </c>
      <c r="B227" s="46">
        <v>5512523</v>
      </c>
      <c r="C227" s="43">
        <v>0</v>
      </c>
      <c r="D227" s="46">
        <v>0</v>
      </c>
      <c r="E227" s="28">
        <v>5512523</v>
      </c>
    </row>
    <row r="228" spans="1:6" x14ac:dyDescent="0.35">
      <c r="A228" s="16" t="s">
        <v>397</v>
      </c>
      <c r="B228" s="46">
        <v>566591</v>
      </c>
      <c r="C228" s="43">
        <v>0</v>
      </c>
      <c r="D228" s="46">
        <v>0</v>
      </c>
      <c r="E228" s="28">
        <v>566591</v>
      </c>
    </row>
    <row r="229" spans="1:6" x14ac:dyDescent="0.35">
      <c r="A229" s="16" t="s">
        <v>398</v>
      </c>
      <c r="B229" s="46">
        <v>9410008</v>
      </c>
      <c r="C229" s="43">
        <v>2739368</v>
      </c>
      <c r="D229" s="46">
        <v>144828</v>
      </c>
      <c r="E229" s="28">
        <v>12004548</v>
      </c>
    </row>
    <row r="230" spans="1:6" x14ac:dyDescent="0.35">
      <c r="A230" s="16" t="s">
        <v>399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400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401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31410222</v>
      </c>
      <c r="C233" s="235">
        <v>3813148</v>
      </c>
      <c r="D233" s="28">
        <v>144828</v>
      </c>
      <c r="E233" s="28">
        <v>35078542</v>
      </c>
    </row>
    <row r="234" spans="1:6" x14ac:dyDescent="0.35">
      <c r="A234" s="16"/>
      <c r="B234" s="16"/>
      <c r="C234" s="23"/>
      <c r="D234" s="16"/>
      <c r="E234" s="16"/>
      <c r="F234" s="11">
        <v>28590424</v>
      </c>
    </row>
    <row r="235" spans="1:6" x14ac:dyDescent="0.35">
      <c r="A235" s="34" t="s">
        <v>403</v>
      </c>
      <c r="B235" s="34"/>
      <c r="C235" s="34"/>
      <c r="D235" s="34"/>
      <c r="E235" s="34"/>
    </row>
    <row r="236" spans="1:6" x14ac:dyDescent="0.35">
      <c r="A236" s="34"/>
      <c r="B236" s="395" t="s">
        <v>404</v>
      </c>
      <c r="C236" s="395"/>
      <c r="D236" s="34"/>
      <c r="E236" s="34"/>
    </row>
    <row r="237" spans="1:6" x14ac:dyDescent="0.35">
      <c r="A237" s="52" t="s">
        <v>404</v>
      </c>
      <c r="B237" s="34"/>
      <c r="C237" s="43">
        <v>3523104</v>
      </c>
      <c r="D237" s="36">
        <v>3523104</v>
      </c>
      <c r="E237" s="34"/>
    </row>
    <row r="238" spans="1:6" x14ac:dyDescent="0.35">
      <c r="A238" s="41" t="s">
        <v>405</v>
      </c>
      <c r="B238" s="41"/>
      <c r="C238" s="41"/>
      <c r="D238" s="41"/>
      <c r="E238" s="41"/>
    </row>
    <row r="239" spans="1:6" x14ac:dyDescent="0.35">
      <c r="A239" s="16" t="s">
        <v>406</v>
      </c>
      <c r="B239" s="42" t="s">
        <v>299</v>
      </c>
      <c r="C239" s="43">
        <v>54953880</v>
      </c>
      <c r="D239" s="16"/>
      <c r="E239" s="16"/>
    </row>
    <row r="240" spans="1:6" x14ac:dyDescent="0.35">
      <c r="A240" s="16" t="s">
        <v>407</v>
      </c>
      <c r="B240" s="42" t="s">
        <v>299</v>
      </c>
      <c r="C240" s="43">
        <v>54132674</v>
      </c>
      <c r="D240" s="16"/>
      <c r="E240" s="16"/>
    </row>
    <row r="241" spans="1:5" x14ac:dyDescent="0.35">
      <c r="A241" s="16" t="s">
        <v>408</v>
      </c>
      <c r="B241" s="42" t="s">
        <v>299</v>
      </c>
      <c r="C241" s="43">
        <v>3232513</v>
      </c>
      <c r="D241" s="16"/>
      <c r="E241" s="16"/>
    </row>
    <row r="242" spans="1:5" x14ac:dyDescent="0.35">
      <c r="A242" s="16" t="s">
        <v>409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410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411</v>
      </c>
      <c r="B244" s="42" t="s">
        <v>299</v>
      </c>
      <c r="C244" s="43">
        <v>41519725</v>
      </c>
      <c r="D244" s="16"/>
      <c r="E244" s="16"/>
    </row>
    <row r="245" spans="1:5" x14ac:dyDescent="0.35">
      <c r="A245" s="16" t="s">
        <v>412</v>
      </c>
      <c r="B245" s="16"/>
      <c r="C245" s="23"/>
      <c r="D245" s="28">
        <v>153838792</v>
      </c>
      <c r="E245" s="16"/>
    </row>
    <row r="246" spans="1:5" x14ac:dyDescent="0.35">
      <c r="A246" s="41" t="s">
        <v>413</v>
      </c>
      <c r="B246" s="41"/>
      <c r="C246" s="41"/>
      <c r="D246" s="41"/>
      <c r="E246" s="41"/>
    </row>
    <row r="247" spans="1:5" x14ac:dyDescent="0.35">
      <c r="A247" s="22" t="s">
        <v>414</v>
      </c>
      <c r="B247" s="42" t="s">
        <v>299</v>
      </c>
      <c r="C247" s="43">
        <v>946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415</v>
      </c>
      <c r="B249" s="42" t="s">
        <v>299</v>
      </c>
      <c r="C249" s="43">
        <v>3424948</v>
      </c>
      <c r="D249" s="16"/>
      <c r="E249" s="16"/>
    </row>
    <row r="250" spans="1:5" x14ac:dyDescent="0.35">
      <c r="A250" s="22" t="s">
        <v>416</v>
      </c>
      <c r="B250" s="42" t="s">
        <v>299</v>
      </c>
      <c r="C250" s="43">
        <v>922991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417</v>
      </c>
      <c r="B252" s="16"/>
      <c r="C252" s="23"/>
      <c r="D252" s="28">
        <v>4347939</v>
      </c>
      <c r="E252" s="16"/>
    </row>
    <row r="253" spans="1:5" x14ac:dyDescent="0.35">
      <c r="A253" s="41" t="s">
        <v>418</v>
      </c>
      <c r="B253" s="41"/>
      <c r="C253" s="41"/>
      <c r="D253" s="41"/>
      <c r="E253" s="41"/>
    </row>
    <row r="254" spans="1:5" x14ac:dyDescent="0.35">
      <c r="A254" s="16" t="s">
        <v>419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418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420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421</v>
      </c>
      <c r="B258" s="16"/>
      <c r="C258" s="23"/>
      <c r="D258" s="28">
        <v>161709835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422</v>
      </c>
      <c r="B264" s="34"/>
      <c r="C264" s="34"/>
      <c r="D264" s="34"/>
      <c r="E264" s="34"/>
    </row>
    <row r="265" spans="1:5" x14ac:dyDescent="0.35">
      <c r="A265" s="41" t="s">
        <v>423</v>
      </c>
      <c r="B265" s="41"/>
      <c r="C265" s="41"/>
      <c r="D265" s="41"/>
      <c r="E265" s="41"/>
    </row>
    <row r="266" spans="1:5" x14ac:dyDescent="0.35">
      <c r="A266" s="16" t="s">
        <v>424</v>
      </c>
      <c r="B266" s="42" t="s">
        <v>299</v>
      </c>
      <c r="C266" s="43">
        <v>6167333</v>
      </c>
      <c r="D266" s="16"/>
      <c r="E266" s="16"/>
    </row>
    <row r="267" spans="1:5" x14ac:dyDescent="0.35">
      <c r="A267" s="16" t="s">
        <v>425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426</v>
      </c>
      <c r="B268" s="42" t="s">
        <v>299</v>
      </c>
      <c r="C268" s="43">
        <v>40530516</v>
      </c>
      <c r="D268" s="16"/>
      <c r="E268" s="16"/>
    </row>
    <row r="269" spans="1:5" x14ac:dyDescent="0.35">
      <c r="A269" s="16" t="s">
        <v>427</v>
      </c>
      <c r="B269" s="42" t="s">
        <v>299</v>
      </c>
      <c r="C269" s="43">
        <v>25024000</v>
      </c>
      <c r="D269" s="16"/>
      <c r="E269" s="16"/>
    </row>
    <row r="270" spans="1:5" x14ac:dyDescent="0.35">
      <c r="A270" s="16" t="s">
        <v>428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429</v>
      </c>
      <c r="B271" s="42" t="s">
        <v>299</v>
      </c>
      <c r="C271" s="43">
        <v>158899</v>
      </c>
      <c r="D271" s="16"/>
      <c r="E271" s="16"/>
    </row>
    <row r="272" spans="1:5" x14ac:dyDescent="0.35">
      <c r="A272" s="16" t="s">
        <v>430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431</v>
      </c>
      <c r="B273" s="42" t="s">
        <v>299</v>
      </c>
      <c r="C273" s="43">
        <v>652120</v>
      </c>
      <c r="D273" s="16"/>
      <c r="E273" s="16"/>
    </row>
    <row r="274" spans="1:5" x14ac:dyDescent="0.35">
      <c r="A274" s="16" t="s">
        <v>432</v>
      </c>
      <c r="B274" s="42" t="s">
        <v>299</v>
      </c>
      <c r="C274" s="43">
        <v>1118427</v>
      </c>
      <c r="D274" s="16"/>
      <c r="E274" s="16"/>
    </row>
    <row r="275" spans="1:5" x14ac:dyDescent="0.35">
      <c r="A275" s="16" t="s">
        <v>433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434</v>
      </c>
      <c r="B276" s="16"/>
      <c r="C276" s="23"/>
      <c r="D276" s="28">
        <v>23603295</v>
      </c>
      <c r="E276" s="16"/>
    </row>
    <row r="277" spans="1:5" x14ac:dyDescent="0.35">
      <c r="A277" s="41" t="s">
        <v>435</v>
      </c>
      <c r="B277" s="41"/>
      <c r="C277" s="41"/>
      <c r="D277" s="41"/>
      <c r="E277" s="41"/>
    </row>
    <row r="278" spans="1:5" x14ac:dyDescent="0.35">
      <c r="A278" s="16" t="s">
        <v>424</v>
      </c>
      <c r="B278" s="42" t="s">
        <v>299</v>
      </c>
      <c r="C278" s="43">
        <v>2963331</v>
      </c>
      <c r="D278" s="16"/>
      <c r="E278" s="16"/>
    </row>
    <row r="279" spans="1:5" x14ac:dyDescent="0.35">
      <c r="A279" s="16" t="s">
        <v>425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436</v>
      </c>
      <c r="B280" s="42" t="s">
        <v>299</v>
      </c>
      <c r="C280" s="43">
        <v>17462560</v>
      </c>
      <c r="D280" s="16"/>
      <c r="E280" s="16"/>
    </row>
    <row r="281" spans="1:5" x14ac:dyDescent="0.35">
      <c r="A281" s="16" t="s">
        <v>437</v>
      </c>
      <c r="B281" s="16"/>
      <c r="C281" s="23"/>
      <c r="D281" s="28">
        <v>20425891</v>
      </c>
      <c r="E281" s="16"/>
    </row>
    <row r="282" spans="1:5" x14ac:dyDescent="0.35">
      <c r="A282" s="41" t="s">
        <v>438</v>
      </c>
      <c r="B282" s="41"/>
      <c r="C282" s="41"/>
      <c r="D282" s="41"/>
      <c r="E282" s="41"/>
    </row>
    <row r="283" spans="1:5" x14ac:dyDescent="0.35">
      <c r="A283" s="16" t="s">
        <v>393</v>
      </c>
      <c r="B283" s="42" t="s">
        <v>299</v>
      </c>
      <c r="C283" s="43">
        <v>3121782</v>
      </c>
      <c r="D283" s="16"/>
      <c r="E283" s="16"/>
    </row>
    <row r="284" spans="1:5" x14ac:dyDescent="0.35">
      <c r="A284" s="16" t="s">
        <v>394</v>
      </c>
      <c r="B284" s="42" t="s">
        <v>299</v>
      </c>
      <c r="C284" s="43">
        <v>632699</v>
      </c>
      <c r="D284" s="16"/>
      <c r="E284" s="16"/>
    </row>
    <row r="285" spans="1:5" x14ac:dyDescent="0.35">
      <c r="A285" s="16" t="s">
        <v>395</v>
      </c>
      <c r="B285" s="42" t="s">
        <v>299</v>
      </c>
      <c r="C285" s="43">
        <v>35824392</v>
      </c>
      <c r="D285" s="16"/>
      <c r="E285" s="16"/>
    </row>
    <row r="286" spans="1:5" x14ac:dyDescent="0.35">
      <c r="A286" s="16" t="s">
        <v>439</v>
      </c>
      <c r="B286" s="42" t="s">
        <v>299</v>
      </c>
      <c r="C286" s="43">
        <v>8131488</v>
      </c>
      <c r="D286" s="16"/>
      <c r="E286" s="16"/>
    </row>
    <row r="287" spans="1:5" x14ac:dyDescent="0.35">
      <c r="A287" s="16" t="s">
        <v>440</v>
      </c>
      <c r="B287" s="42" t="s">
        <v>299</v>
      </c>
      <c r="C287" s="43">
        <v>665178</v>
      </c>
      <c r="D287" s="16"/>
      <c r="E287" s="16"/>
    </row>
    <row r="288" spans="1:5" x14ac:dyDescent="0.35">
      <c r="A288" s="16" t="s">
        <v>441</v>
      </c>
      <c r="B288" s="42" t="s">
        <v>299</v>
      </c>
      <c r="C288" s="43">
        <v>18016690</v>
      </c>
      <c r="D288" s="16"/>
      <c r="E288" s="16"/>
    </row>
    <row r="289" spans="1:5" x14ac:dyDescent="0.35">
      <c r="A289" s="16" t="s">
        <v>400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401</v>
      </c>
      <c r="B290" s="42" t="s">
        <v>299</v>
      </c>
      <c r="C290" s="43">
        <v>6104536</v>
      </c>
      <c r="D290" s="16"/>
      <c r="E290" s="16"/>
    </row>
    <row r="291" spans="1:5" x14ac:dyDescent="0.35">
      <c r="A291" s="16" t="s">
        <v>442</v>
      </c>
      <c r="B291" s="16"/>
      <c r="C291" s="23"/>
      <c r="D291" s="28">
        <v>72496765</v>
      </c>
      <c r="E291" s="16"/>
    </row>
    <row r="292" spans="1:5" x14ac:dyDescent="0.35">
      <c r="A292" s="16" t="s">
        <v>443</v>
      </c>
      <c r="B292" s="42" t="s">
        <v>299</v>
      </c>
      <c r="C292" s="43">
        <v>35078542</v>
      </c>
      <c r="D292" s="16"/>
      <c r="E292" s="16"/>
    </row>
    <row r="293" spans="1:5" x14ac:dyDescent="0.35">
      <c r="A293" s="16" t="s">
        <v>444</v>
      </c>
      <c r="B293" s="16"/>
      <c r="C293" s="23"/>
      <c r="D293" s="28">
        <v>37418223</v>
      </c>
      <c r="E293" s="16"/>
    </row>
    <row r="294" spans="1:5" x14ac:dyDescent="0.35">
      <c r="A294" s="41" t="s">
        <v>445</v>
      </c>
      <c r="B294" s="41"/>
      <c r="C294" s="41"/>
      <c r="D294" s="41"/>
      <c r="E294" s="41"/>
    </row>
    <row r="295" spans="1:5" x14ac:dyDescent="0.35">
      <c r="A295" s="16" t="s">
        <v>446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447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448</v>
      </c>
      <c r="B297" s="42" t="s">
        <v>299</v>
      </c>
      <c r="C297" s="43">
        <v>9291641</v>
      </c>
      <c r="D297" s="16"/>
      <c r="E297" s="16"/>
    </row>
    <row r="298" spans="1:5" x14ac:dyDescent="0.35">
      <c r="A298" s="16" t="s">
        <v>436</v>
      </c>
      <c r="B298" s="42" t="s">
        <v>299</v>
      </c>
      <c r="C298" s="43">
        <v>904491</v>
      </c>
      <c r="D298" s="16"/>
      <c r="E298" s="16"/>
    </row>
    <row r="299" spans="1:5" x14ac:dyDescent="0.35">
      <c r="A299" s="16" t="s">
        <v>449</v>
      </c>
      <c r="B299" s="16"/>
      <c r="C299" s="23"/>
      <c r="D299" s="28">
        <v>10196132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450</v>
      </c>
      <c r="B301" s="41"/>
      <c r="C301" s="41"/>
      <c r="D301" s="41"/>
      <c r="E301" s="41"/>
    </row>
    <row r="302" spans="1:5" x14ac:dyDescent="0.35">
      <c r="A302" s="16" t="s">
        <v>451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452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453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454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455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456</v>
      </c>
      <c r="B308" s="16"/>
      <c r="C308" s="23"/>
      <c r="D308" s="28">
        <v>91643541</v>
      </c>
      <c r="E308" s="16"/>
    </row>
    <row r="309" spans="1:6" x14ac:dyDescent="0.35">
      <c r="A309" s="16"/>
      <c r="B309" s="16"/>
      <c r="C309" s="23"/>
      <c r="D309" s="16"/>
      <c r="E309" s="16"/>
      <c r="F309" s="11">
        <v>91643541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457</v>
      </c>
      <c r="B312" s="34"/>
      <c r="C312" s="34"/>
      <c r="D312" s="34"/>
      <c r="E312" s="34"/>
    </row>
    <row r="313" spans="1:6" x14ac:dyDescent="0.35">
      <c r="A313" s="41" t="s">
        <v>458</v>
      </c>
      <c r="B313" s="41"/>
      <c r="C313" s="41"/>
      <c r="D313" s="41"/>
      <c r="E313" s="41"/>
    </row>
    <row r="314" spans="1:6" x14ac:dyDescent="0.35">
      <c r="A314" s="16" t="s">
        <v>459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460</v>
      </c>
      <c r="B315" s="42" t="s">
        <v>299</v>
      </c>
      <c r="C315" s="43">
        <v>1903842</v>
      </c>
      <c r="D315" s="16"/>
      <c r="E315" s="16"/>
    </row>
    <row r="316" spans="1:6" x14ac:dyDescent="0.35">
      <c r="A316" s="16" t="s">
        <v>461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462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463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464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465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466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467</v>
      </c>
      <c r="B322" s="42" t="s">
        <v>299</v>
      </c>
      <c r="C322" s="43">
        <v>19670</v>
      </c>
      <c r="D322" s="16"/>
      <c r="E322" s="16"/>
    </row>
    <row r="323" spans="1:5" x14ac:dyDescent="0.35">
      <c r="A323" s="16" t="s">
        <v>468</v>
      </c>
      <c r="B323" s="42" t="s">
        <v>299</v>
      </c>
      <c r="C323" s="43">
        <v>2050090</v>
      </c>
      <c r="D323" s="16"/>
      <c r="E323" s="16"/>
    </row>
    <row r="324" spans="1:5" x14ac:dyDescent="0.35">
      <c r="A324" s="16" t="s">
        <v>469</v>
      </c>
      <c r="B324" s="16"/>
      <c r="C324" s="23"/>
      <c r="D324" s="28">
        <v>9323289</v>
      </c>
      <c r="E324" s="16"/>
    </row>
    <row r="325" spans="1:5" x14ac:dyDescent="0.35">
      <c r="A325" s="41" t="s">
        <v>470</v>
      </c>
      <c r="B325" s="41"/>
      <c r="C325" s="41"/>
      <c r="D325" s="41"/>
      <c r="E325" s="41"/>
    </row>
    <row r="326" spans="1:5" x14ac:dyDescent="0.35">
      <c r="A326" s="16" t="s">
        <v>471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472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473</v>
      </c>
      <c r="B328" s="42" t="s">
        <v>299</v>
      </c>
      <c r="C328" s="43">
        <v>208975</v>
      </c>
      <c r="D328" s="16"/>
      <c r="E328" s="16"/>
    </row>
    <row r="329" spans="1:5" x14ac:dyDescent="0.35">
      <c r="A329" s="16" t="s">
        <v>474</v>
      </c>
      <c r="B329" s="16"/>
      <c r="C329" s="23"/>
      <c r="D329" s="28">
        <v>208975</v>
      </c>
      <c r="E329" s="16"/>
    </row>
    <row r="330" spans="1:5" x14ac:dyDescent="0.35">
      <c r="A330" s="41" t="s">
        <v>475</v>
      </c>
      <c r="B330" s="41"/>
      <c r="C330" s="41"/>
      <c r="D330" s="41"/>
      <c r="E330" s="41"/>
    </row>
    <row r="331" spans="1:5" x14ac:dyDescent="0.35">
      <c r="A331" s="16" t="s">
        <v>476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477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478</v>
      </c>
      <c r="B333" s="42" t="s">
        <v>299</v>
      </c>
      <c r="C333" s="43">
        <v>8971217</v>
      </c>
      <c r="D333" s="16"/>
      <c r="E333" s="16"/>
    </row>
    <row r="334" spans="1:5" x14ac:dyDescent="0.35">
      <c r="A334" s="22" t="s">
        <v>479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480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481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482</v>
      </c>
      <c r="B337" s="42" t="s">
        <v>299</v>
      </c>
      <c r="C337" s="307">
        <v>0</v>
      </c>
      <c r="D337" s="16"/>
      <c r="E337" s="16"/>
    </row>
    <row r="338" spans="1:5" x14ac:dyDescent="0.35">
      <c r="A338" s="16" t="s">
        <v>483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16764275</v>
      </c>
      <c r="E339" s="16"/>
    </row>
    <row r="340" spans="1:5" x14ac:dyDescent="0.35">
      <c r="A340" s="16" t="s">
        <v>484</v>
      </c>
      <c r="B340" s="16"/>
      <c r="C340" s="23"/>
      <c r="D340" s="28">
        <v>2050090</v>
      </c>
      <c r="E340" s="16"/>
    </row>
    <row r="341" spans="1:5" x14ac:dyDescent="0.35">
      <c r="A341" s="16" t="s">
        <v>485</v>
      </c>
      <c r="B341" s="16"/>
      <c r="C341" s="23"/>
      <c r="D341" s="28">
        <v>14714185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486</v>
      </c>
      <c r="B343" s="42" t="s">
        <v>299</v>
      </c>
      <c r="C343" s="257">
        <v>59963263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487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488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489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490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491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492</v>
      </c>
      <c r="B350" s="16"/>
      <c r="C350" s="23"/>
      <c r="D350" s="28">
        <v>84209712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493</v>
      </c>
      <c r="B352" s="16"/>
      <c r="C352" s="23"/>
      <c r="D352" s="28">
        <v>91643541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494</v>
      </c>
      <c r="B356" s="34"/>
      <c r="C356" s="34"/>
      <c r="D356" s="34"/>
      <c r="E356" s="34"/>
    </row>
    <row r="357" spans="1:5" x14ac:dyDescent="0.35">
      <c r="A357" s="41" t="s">
        <v>495</v>
      </c>
      <c r="B357" s="41"/>
      <c r="C357" s="41"/>
      <c r="D357" s="41"/>
      <c r="E357" s="41"/>
    </row>
    <row r="358" spans="1:5" x14ac:dyDescent="0.35">
      <c r="A358" s="16" t="s">
        <v>496</v>
      </c>
      <c r="B358" s="42" t="s">
        <v>299</v>
      </c>
      <c r="C358" s="213">
        <v>46041273</v>
      </c>
      <c r="D358" s="16"/>
      <c r="E358" s="16"/>
    </row>
    <row r="359" spans="1:5" x14ac:dyDescent="0.35">
      <c r="A359" s="16" t="s">
        <v>497</v>
      </c>
      <c r="B359" s="42" t="s">
        <v>299</v>
      </c>
      <c r="C359" s="213">
        <v>209382378</v>
      </c>
      <c r="D359" s="16"/>
      <c r="E359" s="16"/>
    </row>
    <row r="360" spans="1:5" x14ac:dyDescent="0.35">
      <c r="A360" s="16" t="s">
        <v>498</v>
      </c>
      <c r="B360" s="16"/>
      <c r="C360" s="23"/>
      <c r="D360" s="28">
        <v>255423651</v>
      </c>
      <c r="E360" s="16"/>
    </row>
    <row r="361" spans="1:5" x14ac:dyDescent="0.35">
      <c r="A361" s="41" t="s">
        <v>499</v>
      </c>
      <c r="B361" s="41"/>
      <c r="C361" s="41"/>
      <c r="D361" s="41"/>
      <c r="E361" s="41"/>
    </row>
    <row r="362" spans="1:5" x14ac:dyDescent="0.35">
      <c r="A362" s="16" t="s">
        <v>404</v>
      </c>
      <c r="B362" s="41"/>
      <c r="C362" s="43">
        <v>3523104</v>
      </c>
      <c r="D362" s="16"/>
      <c r="E362" s="41"/>
    </row>
    <row r="363" spans="1:5" x14ac:dyDescent="0.35">
      <c r="A363" s="16" t="s">
        <v>500</v>
      </c>
      <c r="B363" s="42" t="s">
        <v>299</v>
      </c>
      <c r="C363" s="43">
        <v>153838792</v>
      </c>
      <c r="D363" s="16"/>
      <c r="E363" s="16"/>
    </row>
    <row r="364" spans="1:5" x14ac:dyDescent="0.35">
      <c r="A364" s="16" t="s">
        <v>501</v>
      </c>
      <c r="B364" s="42" t="s">
        <v>299</v>
      </c>
      <c r="C364" s="43">
        <v>4347939</v>
      </c>
      <c r="D364" s="16"/>
      <c r="E364" s="16"/>
    </row>
    <row r="365" spans="1:5" x14ac:dyDescent="0.35">
      <c r="A365" s="16" t="s">
        <v>502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421</v>
      </c>
      <c r="B366" s="16"/>
      <c r="C366" s="23"/>
      <c r="D366" s="28">
        <v>161709835</v>
      </c>
      <c r="E366" s="16"/>
    </row>
    <row r="367" spans="1:5" x14ac:dyDescent="0.35">
      <c r="A367" s="16" t="s">
        <v>503</v>
      </c>
      <c r="B367" s="16"/>
      <c r="C367" s="23"/>
      <c r="D367" s="28">
        <v>93713816</v>
      </c>
      <c r="E367" s="16"/>
    </row>
    <row r="368" spans="1:5" x14ac:dyDescent="0.35">
      <c r="A368" s="54" t="s">
        <v>504</v>
      </c>
      <c r="B368" s="41"/>
      <c r="C368" s="41"/>
      <c r="D368" s="41"/>
      <c r="E368" s="41"/>
    </row>
    <row r="369" spans="1:6" x14ac:dyDescent="0.35">
      <c r="A369" s="28" t="s">
        <v>505</v>
      </c>
      <c r="B369" s="16"/>
      <c r="C369" s="16"/>
      <c r="D369" s="16"/>
      <c r="E369" s="16"/>
    </row>
    <row r="370" spans="1:6" x14ac:dyDescent="0.35">
      <c r="A370" s="55" t="s">
        <v>506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507</v>
      </c>
      <c r="B371" s="36" t="s">
        <v>299</v>
      </c>
      <c r="C371" s="238">
        <v>47297</v>
      </c>
      <c r="D371" s="28">
        <v>0</v>
      </c>
      <c r="E371" s="28"/>
    </row>
    <row r="372" spans="1:6" x14ac:dyDescent="0.35">
      <c r="A372" s="55" t="s">
        <v>508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509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510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511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512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513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514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515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516</v>
      </c>
      <c r="B380" s="36" t="s">
        <v>299</v>
      </c>
      <c r="C380" s="214">
        <v>236087</v>
      </c>
      <c r="D380" s="28">
        <v>0</v>
      </c>
      <c r="E380" s="215"/>
      <c r="F380" s="56"/>
    </row>
    <row r="381" spans="1:6" x14ac:dyDescent="0.35">
      <c r="A381" s="57" t="s">
        <v>517</v>
      </c>
      <c r="B381" s="42"/>
      <c r="C381" s="42"/>
      <c r="D381" s="28">
        <v>283384</v>
      </c>
      <c r="E381" s="28"/>
      <c r="F381" s="56"/>
    </row>
    <row r="382" spans="1:6" x14ac:dyDescent="0.35">
      <c r="A382" s="52" t="s">
        <v>518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519</v>
      </c>
      <c r="B383" s="16"/>
      <c r="C383" s="23"/>
      <c r="D383" s="28">
        <v>283384</v>
      </c>
      <c r="E383" s="16"/>
    </row>
    <row r="384" spans="1:6" x14ac:dyDescent="0.35">
      <c r="A384" s="16" t="s">
        <v>520</v>
      </c>
      <c r="B384" s="16"/>
      <c r="C384" s="23"/>
      <c r="D384" s="28">
        <v>93997200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521</v>
      </c>
      <c r="B388" s="41"/>
      <c r="C388" s="41"/>
      <c r="D388" s="41"/>
      <c r="E388" s="41"/>
    </row>
    <row r="389" spans="1:5" x14ac:dyDescent="0.35">
      <c r="A389" s="16" t="s">
        <v>522</v>
      </c>
      <c r="B389" s="42" t="s">
        <v>299</v>
      </c>
      <c r="C389" s="43">
        <v>38133043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8338244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10135773</v>
      </c>
      <c r="D391" s="16"/>
      <c r="E391" s="16"/>
    </row>
    <row r="392" spans="1:5" x14ac:dyDescent="0.35">
      <c r="A392" s="16" t="s">
        <v>523</v>
      </c>
      <c r="B392" s="42" t="s">
        <v>299</v>
      </c>
      <c r="C392" s="43">
        <v>13695284</v>
      </c>
      <c r="D392" s="16"/>
      <c r="E392" s="16"/>
    </row>
    <row r="393" spans="1:5" x14ac:dyDescent="0.35">
      <c r="A393" s="16" t="s">
        <v>524</v>
      </c>
      <c r="B393" s="42" t="s">
        <v>299</v>
      </c>
      <c r="C393" s="43">
        <v>567788</v>
      </c>
      <c r="D393" s="16"/>
      <c r="E393" s="16"/>
    </row>
    <row r="394" spans="1:5" x14ac:dyDescent="0.35">
      <c r="A394" s="16" t="s">
        <v>525</v>
      </c>
      <c r="B394" s="42" t="s">
        <v>299</v>
      </c>
      <c r="C394" s="43">
        <v>4915690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3813148</v>
      </c>
      <c r="D395" s="16"/>
      <c r="E395" s="16"/>
    </row>
    <row r="396" spans="1:5" x14ac:dyDescent="0.35">
      <c r="A396" s="16" t="s">
        <v>526</v>
      </c>
      <c r="B396" s="42" t="s">
        <v>299</v>
      </c>
      <c r="C396" s="43">
        <v>780737</v>
      </c>
      <c r="D396" s="16"/>
      <c r="E396" s="16"/>
    </row>
    <row r="397" spans="1:5" x14ac:dyDescent="0.35">
      <c r="A397" s="16" t="s">
        <v>527</v>
      </c>
      <c r="B397" s="42" t="s">
        <v>299</v>
      </c>
      <c r="C397" s="43">
        <v>630617</v>
      </c>
      <c r="D397" s="16"/>
      <c r="E397" s="16"/>
    </row>
    <row r="398" spans="1:5" x14ac:dyDescent="0.35">
      <c r="A398" s="16" t="s">
        <v>528</v>
      </c>
      <c r="B398" s="42" t="s">
        <v>299</v>
      </c>
      <c r="C398" s="43">
        <v>625527</v>
      </c>
      <c r="D398" s="16"/>
      <c r="E398" s="16"/>
    </row>
    <row r="399" spans="1:5" x14ac:dyDescent="0.35">
      <c r="A399" s="16" t="s">
        <v>529</v>
      </c>
      <c r="B399" s="42" t="s">
        <v>299</v>
      </c>
      <c r="C399" s="43">
        <v>1317896</v>
      </c>
      <c r="D399" s="16"/>
      <c r="E399" s="16"/>
    </row>
    <row r="400" spans="1:5" x14ac:dyDescent="0.35">
      <c r="A400" s="28" t="s">
        <v>530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531</v>
      </c>
      <c r="B403" s="36" t="s">
        <v>299</v>
      </c>
      <c r="C403" s="238">
        <v>177151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3005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657824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316715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311816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576781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532</v>
      </c>
      <c r="B415" s="42"/>
      <c r="C415" s="42"/>
      <c r="D415" s="28">
        <v>2043292</v>
      </c>
      <c r="E415" s="28"/>
      <c r="F415" s="56"/>
      <c r="G415" s="56"/>
      <c r="H415" s="56"/>
      <c r="I415" s="56"/>
    </row>
    <row r="416" spans="1:9" x14ac:dyDescent="0.35">
      <c r="A416" s="28" t="s">
        <v>533</v>
      </c>
      <c r="B416" s="16"/>
      <c r="C416" s="23"/>
      <c r="D416" s="28">
        <v>84997039</v>
      </c>
      <c r="E416" s="28"/>
    </row>
    <row r="417" spans="1:13" x14ac:dyDescent="0.35">
      <c r="A417" s="28" t="s">
        <v>534</v>
      </c>
      <c r="B417" s="16"/>
      <c r="C417" s="23"/>
      <c r="D417" s="28">
        <v>9000161</v>
      </c>
      <c r="E417" s="28"/>
    </row>
    <row r="418" spans="1:13" x14ac:dyDescent="0.35">
      <c r="A418" s="28" t="s">
        <v>535</v>
      </c>
      <c r="B418" s="16"/>
      <c r="C418" s="214">
        <v>112970</v>
      </c>
      <c r="D418" s="28">
        <v>0</v>
      </c>
      <c r="E418" s="28"/>
    </row>
    <row r="419" spans="1:13" x14ac:dyDescent="0.35">
      <c r="A419" s="55" t="s">
        <v>536</v>
      </c>
      <c r="B419" s="42" t="s">
        <v>299</v>
      </c>
      <c r="C419" s="238">
        <v>1785037</v>
      </c>
      <c r="D419" s="28">
        <v>0</v>
      </c>
      <c r="E419" s="28"/>
    </row>
    <row r="420" spans="1:13" x14ac:dyDescent="0.35">
      <c r="A420" s="57" t="s">
        <v>537</v>
      </c>
      <c r="B420" s="16"/>
      <c r="C420" s="16"/>
      <c r="D420" s="28">
        <v>1898007</v>
      </c>
      <c r="E420" s="28"/>
      <c r="F420" s="11">
        <v>580111</v>
      </c>
    </row>
    <row r="421" spans="1:13" x14ac:dyDescent="0.35">
      <c r="A421" s="28" t="s">
        <v>538</v>
      </c>
      <c r="B421" s="16"/>
      <c r="C421" s="23"/>
      <c r="D421" s="28">
        <v>10898168</v>
      </c>
      <c r="E421" s="28"/>
      <c r="F421" s="59"/>
    </row>
    <row r="422" spans="1:13" x14ac:dyDescent="0.35">
      <c r="A422" s="28" t="s">
        <v>539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540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541</v>
      </c>
      <c r="B424" s="16"/>
      <c r="C424" s="23"/>
      <c r="D424" s="28">
        <v>10898168</v>
      </c>
      <c r="E424" s="16"/>
    </row>
    <row r="425" spans="1:13" x14ac:dyDescent="0.35">
      <c r="A425" s="16" t="s">
        <v>541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542</v>
      </c>
      <c r="D613" s="227">
        <f>CE91-(BE91+CD91)</f>
        <v>20677</v>
      </c>
      <c r="E613" s="229">
        <f>SUM(C625:D648)+SUM(C669:D714)</f>
        <v>33040</v>
      </c>
      <c r="F613" s="229">
        <f>CE65-(AX65+BD65+BE65+BG65+BJ65+BN65+BP65+BQ65+CB65+CC65+CD65)</f>
        <v>242136</v>
      </c>
      <c r="G613" s="227">
        <f>CE92-(AX92+AY92+BD92+BE92+BG92+BJ92+BN92+BP92+BQ92+CB92+CC92+CD92)</f>
        <v>2825</v>
      </c>
      <c r="H613" s="232">
        <f>CE61-(AX61+AY61+AZ61+BD61+BE61+BG61+BJ61+BN61+BO61+BP61+BQ61+BR61+CB61+CC61+CD61)</f>
        <v>33442522</v>
      </c>
      <c r="I613" s="227">
        <f>CE93-(AX93+AY93+AZ93+BD93+BE93+BF93+BG93+BJ93+BN93+BO93+BP93+BQ93+BR93+CB93+CC93+CD93)</f>
        <v>180670</v>
      </c>
      <c r="J613" s="227">
        <f>CE94-(AX94+AY94+AZ94+BA94+BD94+BE94+BF94+BG94+BJ94+BN94+BO94+BP94+BQ94+BR94+CB94+CC94+CD94)</f>
        <v>80.84</v>
      </c>
      <c r="K613" s="227">
        <f>CE90-(AW90+AX90+AY90+AZ90+BA90+BB90+BC90+BD90+BE90+BF90+BG90+BH90+BI90+BJ90+BK90+BL90+BM90+BN90+BO90+BP90+BQ90+BR90+BS90+BT90+BU90+BV90+BW90+BX90+CB90+CC90+CD90)</f>
        <v>72484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543</v>
      </c>
      <c r="D614" s="228" t="s">
        <v>544</v>
      </c>
      <c r="E614" s="230" t="s">
        <v>545</v>
      </c>
      <c r="F614" s="231" t="s">
        <v>546</v>
      </c>
      <c r="G614" s="228" t="s">
        <v>547</v>
      </c>
      <c r="H614" s="231" t="s">
        <v>548</v>
      </c>
      <c r="I614" s="228" t="s">
        <v>549</v>
      </c>
      <c r="J614" s="228" t="s">
        <v>550</v>
      </c>
      <c r="K614" s="220" t="s">
        <v>551</v>
      </c>
      <c r="L614" s="221" t="s">
        <v>552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553</v>
      </c>
    </row>
    <row r="616" spans="1:14" s="211" customFormat="1" ht="12.65" customHeight="1" x14ac:dyDescent="0.3">
      <c r="A616" s="222"/>
      <c r="B616" s="221" t="s">
        <v>554</v>
      </c>
      <c r="C616" s="227">
        <f>CD70-CD85</f>
        <v>33040</v>
      </c>
      <c r="D616" s="227">
        <f>SUM(C615:C616)</f>
        <v>33040</v>
      </c>
      <c r="E616" s="229"/>
      <c r="F616" s="229"/>
      <c r="G616" s="227"/>
      <c r="H616" s="229"/>
      <c r="I616" s="227"/>
      <c r="J616" s="227"/>
      <c r="N616" s="223" t="s">
        <v>555</v>
      </c>
    </row>
    <row r="617" spans="1:14" s="211" customFormat="1" ht="12.65" customHeight="1" x14ac:dyDescent="0.3">
      <c r="A617" s="222">
        <v>8310</v>
      </c>
      <c r="B617" s="226" t="s">
        <v>556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557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558</v>
      </c>
    </row>
    <row r="619" spans="1:14" s="211" customFormat="1" ht="12.65" customHeight="1" x14ac:dyDescent="0.3">
      <c r="A619" s="222">
        <v>8470</v>
      </c>
      <c r="B619" s="226" t="s">
        <v>559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560</v>
      </c>
    </row>
    <row r="620" spans="1:14" s="211" customFormat="1" ht="12.65" customHeight="1" x14ac:dyDescent="0.3">
      <c r="A620" s="222">
        <v>8610</v>
      </c>
      <c r="B620" s="226" t="s">
        <v>561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562</v>
      </c>
    </row>
    <row r="621" spans="1:14" s="211" customFormat="1" ht="12.65" customHeight="1" x14ac:dyDescent="0.3">
      <c r="A621" s="222">
        <v>8790</v>
      </c>
      <c r="B621" s="226" t="s">
        <v>563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564</v>
      </c>
    </row>
    <row r="622" spans="1:14" s="211" customFormat="1" ht="12.65" customHeight="1" x14ac:dyDescent="0.3">
      <c r="A622" s="222">
        <v>8630</v>
      </c>
      <c r="B622" s="226" t="s">
        <v>565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566</v>
      </c>
    </row>
    <row r="623" spans="1:14" s="211" customFormat="1" ht="12.65" customHeight="1" x14ac:dyDescent="0.3">
      <c r="A623" s="222">
        <v>8770</v>
      </c>
      <c r="B623" s="221" t="s">
        <v>567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568</v>
      </c>
    </row>
    <row r="624" spans="1:14" s="211" customFormat="1" ht="12.65" customHeight="1" x14ac:dyDescent="0.3">
      <c r="A624" s="222">
        <v>8640</v>
      </c>
      <c r="B624" s="226" t="s">
        <v>569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570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>
        <f>(E624/E613)*SUM(C625:D625)</f>
        <v>0</v>
      </c>
      <c r="F625" s="229">
        <f>SUM(C625:E625)</f>
        <v>0</v>
      </c>
      <c r="G625" s="227"/>
      <c r="H625" s="229"/>
      <c r="I625" s="227"/>
      <c r="J625" s="227"/>
      <c r="N625" s="223" t="s">
        <v>571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>
        <f>(E624/E613)*SUM(C626:D626)</f>
        <v>0</v>
      </c>
      <c r="F626" s="229">
        <f>(F625/F613)*AY65</f>
        <v>0</v>
      </c>
      <c r="G626" s="227">
        <f>SUM(C626:F626)</f>
        <v>0</v>
      </c>
      <c r="H626" s="229"/>
      <c r="I626" s="227"/>
      <c r="J626" s="227"/>
      <c r="N626" s="223" t="s">
        <v>572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>
        <f>(E624/E613)*SUM(C627:D627)</f>
        <v>0</v>
      </c>
      <c r="F627" s="229">
        <f>(F625/F613)*BR65</f>
        <v>0</v>
      </c>
      <c r="G627" s="227">
        <f>(G626/G613)*BR92</f>
        <v>0</v>
      </c>
      <c r="H627" s="229"/>
      <c r="I627" s="227"/>
      <c r="J627" s="227"/>
      <c r="N627" s="223" t="s">
        <v>573</v>
      </c>
    </row>
    <row r="628" spans="1:14" s="211" customFormat="1" ht="12.65" customHeight="1" x14ac:dyDescent="0.3">
      <c r="A628" s="222">
        <v>8620</v>
      </c>
      <c r="B628" s="221" t="s">
        <v>574</v>
      </c>
      <c r="C628" s="227" t="str">
        <f>BO86</f>
        <v>x</v>
      </c>
      <c r="D628" s="227">
        <f>(D616/D613)*BO91</f>
        <v>0</v>
      </c>
      <c r="E628" s="229">
        <f>(E624/E613)*SUM(C628:D628)</f>
        <v>0</v>
      </c>
      <c r="F628" s="229">
        <f>(F625/F613)*BO65</f>
        <v>0</v>
      </c>
      <c r="G628" s="227">
        <f>(G626/G613)*BO92</f>
        <v>0</v>
      </c>
      <c r="H628" s="229"/>
      <c r="I628" s="227"/>
      <c r="J628" s="227"/>
      <c r="N628" s="223" t="s">
        <v>575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>
        <f>(E624/E613)*SUM(C629:D629)</f>
        <v>0</v>
      </c>
      <c r="F629" s="229">
        <f>(F625/F613)*AZ65</f>
        <v>0</v>
      </c>
      <c r="G629" s="227">
        <f>(G626/G613)*AZ92</f>
        <v>0</v>
      </c>
      <c r="H629" s="229">
        <f>SUM(C627:G629)</f>
        <v>0</v>
      </c>
      <c r="I629" s="227"/>
      <c r="J629" s="227"/>
      <c r="N629" s="223" t="s">
        <v>576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>
        <f>(E624/E613)*SUM(C630:D630)</f>
        <v>0</v>
      </c>
      <c r="F630" s="229">
        <f>(F625/F613)*BF65</f>
        <v>0</v>
      </c>
      <c r="G630" s="227">
        <f>(G626/G613)*BF92</f>
        <v>0</v>
      </c>
      <c r="H630" s="229">
        <f>(H629/H613)*BF61</f>
        <v>0</v>
      </c>
      <c r="I630" s="227">
        <f>SUM(C630:H630)</f>
        <v>0</v>
      </c>
      <c r="J630" s="227"/>
      <c r="N630" s="223" t="s">
        <v>577</v>
      </c>
    </row>
    <row r="631" spans="1:14" s="211" customFormat="1" ht="12.65" customHeight="1" x14ac:dyDescent="0.3">
      <c r="A631" s="222">
        <v>8350</v>
      </c>
      <c r="B631" s="226" t="s">
        <v>578</v>
      </c>
      <c r="C631" s="227" t="str">
        <f>BA86</f>
        <v>x</v>
      </c>
      <c r="D631" s="227">
        <f>(D616/D613)*BA91</f>
        <v>0</v>
      </c>
      <c r="E631" s="229">
        <f>(E624/E613)*SUM(C631:D631)</f>
        <v>0</v>
      </c>
      <c r="F631" s="229">
        <f>(F625/F613)*BA65</f>
        <v>0</v>
      </c>
      <c r="G631" s="227">
        <f>(G626/G613)*BA92</f>
        <v>0</v>
      </c>
      <c r="H631" s="229">
        <f>(H629/H613)*BA61</f>
        <v>0</v>
      </c>
      <c r="I631" s="227">
        <f>(I630/I613)*BA93</f>
        <v>0</v>
      </c>
      <c r="J631" s="227">
        <f>SUM(C631:I631)</f>
        <v>0</v>
      </c>
      <c r="N631" s="223" t="s">
        <v>579</v>
      </c>
    </row>
    <row r="632" spans="1:14" s="211" customFormat="1" ht="12.65" customHeight="1" x14ac:dyDescent="0.3">
      <c r="A632" s="222">
        <v>8200</v>
      </c>
      <c r="B632" s="226" t="s">
        <v>580</v>
      </c>
      <c r="C632" s="227" t="str">
        <f>AW86</f>
        <v>x</v>
      </c>
      <c r="D632" s="227">
        <f>(D616/D613)*AW91</f>
        <v>0</v>
      </c>
      <c r="E632" s="229">
        <f>(E624/E613)*SUM(C632:D632)</f>
        <v>0</v>
      </c>
      <c r="F632" s="229">
        <f>(F625/F613)*AW65</f>
        <v>0</v>
      </c>
      <c r="G632" s="227">
        <f>(G626/G613)*AW92</f>
        <v>0</v>
      </c>
      <c r="H632" s="229">
        <f>(H629/H613)*AW61</f>
        <v>0</v>
      </c>
      <c r="I632" s="227">
        <f>(I630/I613)*AW93</f>
        <v>0</v>
      </c>
      <c r="J632" s="227">
        <f>(J631/J613)*AW94</f>
        <v>0</v>
      </c>
      <c r="N632" s="223" t="s">
        <v>581</v>
      </c>
    </row>
    <row r="633" spans="1:14" s="211" customFormat="1" ht="12.65" customHeight="1" x14ac:dyDescent="0.3">
      <c r="A633" s="222">
        <v>8360</v>
      </c>
      <c r="B633" s="226" t="s">
        <v>582</v>
      </c>
      <c r="C633" s="227" t="str">
        <f>BB86</f>
        <v>x</v>
      </c>
      <c r="D633" s="227">
        <f>(D616/D613)*BB91</f>
        <v>0</v>
      </c>
      <c r="E633" s="229">
        <f>(E624/E613)*SUM(C633:D633)</f>
        <v>0</v>
      </c>
      <c r="F633" s="229">
        <f>(F625/F613)*BB65</f>
        <v>0</v>
      </c>
      <c r="G633" s="227">
        <f>(G626/G613)*BB92</f>
        <v>0</v>
      </c>
      <c r="H633" s="229">
        <f>(H629/H613)*BB61</f>
        <v>0</v>
      </c>
      <c r="I633" s="227">
        <f>(I630/I613)*BB93</f>
        <v>0</v>
      </c>
      <c r="J633" s="227">
        <f>(J631/J613)*BB94</f>
        <v>0</v>
      </c>
      <c r="N633" s="223" t="s">
        <v>583</v>
      </c>
    </row>
    <row r="634" spans="1:14" s="211" customFormat="1" ht="12.65" customHeight="1" x14ac:dyDescent="0.3">
      <c r="A634" s="222">
        <v>8370</v>
      </c>
      <c r="B634" s="226" t="s">
        <v>584</v>
      </c>
      <c r="C634" s="227" t="str">
        <f>BC86</f>
        <v>x</v>
      </c>
      <c r="D634" s="227">
        <f>(D616/D613)*BC91</f>
        <v>0</v>
      </c>
      <c r="E634" s="229">
        <f>(E624/E613)*SUM(C634:D634)</f>
        <v>0</v>
      </c>
      <c r="F634" s="229">
        <f>(F625/F613)*BC65</f>
        <v>0</v>
      </c>
      <c r="G634" s="227">
        <f>(G626/G613)*BC92</f>
        <v>0</v>
      </c>
      <c r="H634" s="229">
        <f>(H629/H613)*BC61</f>
        <v>0</v>
      </c>
      <c r="I634" s="227">
        <f>(I630/I613)*BC93</f>
        <v>0</v>
      </c>
      <c r="J634" s="227">
        <f>(J631/J613)*BC94</f>
        <v>0</v>
      </c>
      <c r="N634" s="223" t="s">
        <v>585</v>
      </c>
    </row>
    <row r="635" spans="1:14" s="211" customFormat="1" ht="12.65" customHeight="1" x14ac:dyDescent="0.3">
      <c r="A635" s="222">
        <v>8490</v>
      </c>
      <c r="B635" s="226" t="s">
        <v>586</v>
      </c>
      <c r="C635" s="227" t="str">
        <f>BI86</f>
        <v>x</v>
      </c>
      <c r="D635" s="227">
        <f>(D616/D613)*BI91</f>
        <v>0</v>
      </c>
      <c r="E635" s="229">
        <f>(E624/E613)*SUM(C635:D635)</f>
        <v>0</v>
      </c>
      <c r="F635" s="229">
        <f>(F625/F613)*BI65</f>
        <v>0</v>
      </c>
      <c r="G635" s="227">
        <f>(G626/G613)*BI92</f>
        <v>0</v>
      </c>
      <c r="H635" s="229">
        <f>(H629/H613)*BI61</f>
        <v>0</v>
      </c>
      <c r="I635" s="227">
        <f>(I630/I613)*BI93</f>
        <v>0</v>
      </c>
      <c r="J635" s="227">
        <f>(J631/J613)*BI94</f>
        <v>0</v>
      </c>
      <c r="N635" s="223" t="s">
        <v>587</v>
      </c>
    </row>
    <row r="636" spans="1:14" s="211" customFormat="1" ht="12.65" customHeight="1" x14ac:dyDescent="0.3">
      <c r="A636" s="222">
        <v>8530</v>
      </c>
      <c r="B636" s="226" t="s">
        <v>588</v>
      </c>
      <c r="C636" s="227" t="str">
        <f>BK86</f>
        <v>x</v>
      </c>
      <c r="D636" s="227">
        <f>(D616/D613)*BK91</f>
        <v>0</v>
      </c>
      <c r="E636" s="229">
        <f>(E624/E613)*SUM(C636:D636)</f>
        <v>0</v>
      </c>
      <c r="F636" s="229">
        <f>(F625/F613)*BK65</f>
        <v>0</v>
      </c>
      <c r="G636" s="227">
        <f>(G626/G613)*BK92</f>
        <v>0</v>
      </c>
      <c r="H636" s="229">
        <f>(H629/H613)*BK61</f>
        <v>0</v>
      </c>
      <c r="I636" s="227">
        <f>(I630/I613)*BK93</f>
        <v>0</v>
      </c>
      <c r="J636" s="227">
        <f>(J631/J613)*BK94</f>
        <v>0</v>
      </c>
      <c r="N636" s="223" t="s">
        <v>589</v>
      </c>
    </row>
    <row r="637" spans="1:14" s="211" customFormat="1" ht="12.65" customHeight="1" x14ac:dyDescent="0.3">
      <c r="A637" s="222">
        <v>8480</v>
      </c>
      <c r="B637" s="226" t="s">
        <v>590</v>
      </c>
      <c r="C637" s="227" t="str">
        <f>BH86</f>
        <v>x</v>
      </c>
      <c r="D637" s="227">
        <f>(D616/D613)*BH91</f>
        <v>0</v>
      </c>
      <c r="E637" s="229">
        <f>(E624/E613)*SUM(C637:D637)</f>
        <v>0</v>
      </c>
      <c r="F637" s="229">
        <f>(F625/F613)*BH65</f>
        <v>0</v>
      </c>
      <c r="G637" s="227">
        <f>(G626/G613)*BH92</f>
        <v>0</v>
      </c>
      <c r="H637" s="229">
        <f>(H629/H613)*BH61</f>
        <v>0</v>
      </c>
      <c r="I637" s="227">
        <f>(I630/I613)*BH93</f>
        <v>0</v>
      </c>
      <c r="J637" s="227">
        <f>(J631/J613)*BH94</f>
        <v>0</v>
      </c>
      <c r="N637" s="223" t="s">
        <v>591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>
        <f>(E624/E613)*SUM(C638:D638)</f>
        <v>0</v>
      </c>
      <c r="F638" s="229">
        <f>(F625/F613)*BL65</f>
        <v>0</v>
      </c>
      <c r="G638" s="227">
        <f>(G626/G613)*BL92</f>
        <v>0</v>
      </c>
      <c r="H638" s="229">
        <f>(H629/H613)*BL61</f>
        <v>0</v>
      </c>
      <c r="I638" s="227">
        <f>(I630/I613)*BL93</f>
        <v>0</v>
      </c>
      <c r="J638" s="227">
        <f>(J631/J613)*BL94</f>
        <v>0</v>
      </c>
      <c r="N638" s="223" t="s">
        <v>592</v>
      </c>
    </row>
    <row r="639" spans="1:14" s="211" customFormat="1" ht="12.65" customHeight="1" x14ac:dyDescent="0.3">
      <c r="A639" s="222">
        <v>8590</v>
      </c>
      <c r="B639" s="226" t="s">
        <v>593</v>
      </c>
      <c r="C639" s="227" t="str">
        <f>BM86</f>
        <v>x</v>
      </c>
      <c r="D639" s="227">
        <f>(D616/D613)*BM91</f>
        <v>0</v>
      </c>
      <c r="E639" s="229">
        <f>(E624/E613)*SUM(C639:D639)</f>
        <v>0</v>
      </c>
      <c r="F639" s="229">
        <f>(F625/F613)*BM65</f>
        <v>0</v>
      </c>
      <c r="G639" s="227">
        <f>(G626/G613)*BM92</f>
        <v>0</v>
      </c>
      <c r="H639" s="229">
        <f>(H629/H613)*BM61</f>
        <v>0</v>
      </c>
      <c r="I639" s="227">
        <f>(I630/I613)*BM93</f>
        <v>0</v>
      </c>
      <c r="J639" s="227">
        <f>(J631/J613)*BM94</f>
        <v>0</v>
      </c>
      <c r="N639" s="223" t="s">
        <v>594</v>
      </c>
    </row>
    <row r="640" spans="1:14" s="211" customFormat="1" ht="12.65" customHeight="1" x14ac:dyDescent="0.3">
      <c r="A640" s="222">
        <v>8660</v>
      </c>
      <c r="B640" s="226" t="s">
        <v>595</v>
      </c>
      <c r="C640" s="227" t="str">
        <f>BS86</f>
        <v>x</v>
      </c>
      <c r="D640" s="227">
        <f>(D616/D613)*BS91</f>
        <v>0</v>
      </c>
      <c r="E640" s="229">
        <f>(E624/E613)*SUM(C640:D640)</f>
        <v>0</v>
      </c>
      <c r="F640" s="229">
        <f>(F625/F613)*BS65</f>
        <v>0</v>
      </c>
      <c r="G640" s="227">
        <f>(G626/G613)*BS92</f>
        <v>0</v>
      </c>
      <c r="H640" s="229">
        <f>(H629/H613)*BS61</f>
        <v>0</v>
      </c>
      <c r="I640" s="227">
        <f>(I630/I613)*BS93</f>
        <v>0</v>
      </c>
      <c r="J640" s="227">
        <f>(J631/J613)*BS94</f>
        <v>0</v>
      </c>
      <c r="N640" s="223" t="s">
        <v>596</v>
      </c>
    </row>
    <row r="641" spans="1:14" s="211" customFormat="1" ht="12.65" customHeight="1" x14ac:dyDescent="0.3">
      <c r="A641" s="222">
        <v>8670</v>
      </c>
      <c r="B641" s="226" t="s">
        <v>597</v>
      </c>
      <c r="C641" s="227" t="str">
        <f>BT86</f>
        <v>x</v>
      </c>
      <c r="D641" s="227">
        <f>(D616/D613)*BT91</f>
        <v>0</v>
      </c>
      <c r="E641" s="229">
        <f>(E624/E613)*SUM(C641:D641)</f>
        <v>0</v>
      </c>
      <c r="F641" s="229">
        <f>(F625/F613)*BT65</f>
        <v>0</v>
      </c>
      <c r="G641" s="227">
        <f>(G626/G613)*BT92</f>
        <v>0</v>
      </c>
      <c r="H641" s="229">
        <f>(H629/H613)*BT61</f>
        <v>0</v>
      </c>
      <c r="I641" s="227">
        <f>(I630/I613)*BT93</f>
        <v>0</v>
      </c>
      <c r="J641" s="227">
        <f>(J631/J613)*BT94</f>
        <v>0</v>
      </c>
      <c r="N641" s="223" t="s">
        <v>598</v>
      </c>
    </row>
    <row r="642" spans="1:14" s="211" customFormat="1" ht="12.65" customHeight="1" x14ac:dyDescent="0.3">
      <c r="A642" s="222">
        <v>8680</v>
      </c>
      <c r="B642" s="226" t="s">
        <v>599</v>
      </c>
      <c r="C642" s="227" t="str">
        <f>BU86</f>
        <v>x</v>
      </c>
      <c r="D642" s="227">
        <f>(D616/D613)*BU91</f>
        <v>0</v>
      </c>
      <c r="E642" s="229">
        <f>(E624/E613)*SUM(C642:D642)</f>
        <v>0</v>
      </c>
      <c r="F642" s="229">
        <f>(F625/F613)*BU65</f>
        <v>0</v>
      </c>
      <c r="G642" s="227">
        <f>(G626/G613)*BU92</f>
        <v>0</v>
      </c>
      <c r="H642" s="229">
        <f>(H629/H613)*BU61</f>
        <v>0</v>
      </c>
      <c r="I642" s="227">
        <f>(I630/I613)*BU93</f>
        <v>0</v>
      </c>
      <c r="J642" s="227">
        <f>(J631/J613)*BU94</f>
        <v>0</v>
      </c>
      <c r="N642" s="223" t="s">
        <v>600</v>
      </c>
    </row>
    <row r="643" spans="1:14" s="211" customFormat="1" ht="12.65" customHeight="1" x14ac:dyDescent="0.3">
      <c r="A643" s="222">
        <v>8690</v>
      </c>
      <c r="B643" s="226" t="s">
        <v>601</v>
      </c>
      <c r="C643" s="227" t="str">
        <f>BV86</f>
        <v>x</v>
      </c>
      <c r="D643" s="227">
        <f>(D616/D613)*BV91</f>
        <v>0</v>
      </c>
      <c r="E643" s="229">
        <f>(E624/E613)*SUM(C643:D643)</f>
        <v>0</v>
      </c>
      <c r="F643" s="229">
        <f>(F625/F613)*BV65</f>
        <v>0</v>
      </c>
      <c r="G643" s="227">
        <f>(G626/G613)*BV92</f>
        <v>0</v>
      </c>
      <c r="H643" s="229">
        <f>(H629/H613)*BV61</f>
        <v>0</v>
      </c>
      <c r="I643" s="227">
        <f>(I630/I613)*BV93</f>
        <v>0</v>
      </c>
      <c r="J643" s="227">
        <f>(J631/J613)*BV94</f>
        <v>0</v>
      </c>
      <c r="N643" s="223" t="s">
        <v>602</v>
      </c>
    </row>
    <row r="644" spans="1:14" s="211" customFormat="1" ht="12.65" customHeight="1" x14ac:dyDescent="0.3">
      <c r="A644" s="222">
        <v>8700</v>
      </c>
      <c r="B644" s="226" t="s">
        <v>603</v>
      </c>
      <c r="C644" s="227" t="str">
        <f>BW86</f>
        <v>x</v>
      </c>
      <c r="D644" s="227">
        <f>(D616/D613)*BW91</f>
        <v>0</v>
      </c>
      <c r="E644" s="229">
        <f>(E624/E613)*SUM(C644:D644)</f>
        <v>0</v>
      </c>
      <c r="F644" s="229">
        <f>(F625/F613)*BW65</f>
        <v>0</v>
      </c>
      <c r="G644" s="227">
        <f>(G626/G613)*BW92</f>
        <v>0</v>
      </c>
      <c r="H644" s="229">
        <f>(H629/H613)*BW61</f>
        <v>0</v>
      </c>
      <c r="I644" s="227">
        <f>(I630/I613)*BW93</f>
        <v>0</v>
      </c>
      <c r="J644" s="227">
        <f>(J631/J613)*BW94</f>
        <v>0</v>
      </c>
      <c r="N644" s="223" t="s">
        <v>604</v>
      </c>
    </row>
    <row r="645" spans="1:14" s="211" customFormat="1" ht="12.65" customHeight="1" x14ac:dyDescent="0.3">
      <c r="A645" s="222">
        <v>8710</v>
      </c>
      <c r="B645" s="226" t="s">
        <v>605</v>
      </c>
      <c r="C645" s="227" t="str">
        <f>BX86</f>
        <v>x</v>
      </c>
      <c r="D645" s="227">
        <f>(D616/D613)*BX91</f>
        <v>0</v>
      </c>
      <c r="E645" s="229">
        <f>(E624/E613)*SUM(C645:D645)</f>
        <v>0</v>
      </c>
      <c r="F645" s="229">
        <f>(F625/F613)*BX65</f>
        <v>0</v>
      </c>
      <c r="G645" s="227">
        <f>(G626/G613)*BX92</f>
        <v>0</v>
      </c>
      <c r="H645" s="229">
        <f>(H629/H613)*BX61</f>
        <v>0</v>
      </c>
      <c r="I645" s="227">
        <f>(I630/I613)*BX93</f>
        <v>0</v>
      </c>
      <c r="J645" s="227">
        <f>(J631/J613)*BX94</f>
        <v>0</v>
      </c>
      <c r="K645" s="229">
        <f>SUM(C632:J645)</f>
        <v>0</v>
      </c>
      <c r="L645" s="229"/>
      <c r="N645" s="223" t="s">
        <v>606</v>
      </c>
    </row>
    <row r="646" spans="1:14" s="211" customFormat="1" ht="12.65" customHeight="1" x14ac:dyDescent="0.3">
      <c r="A646" s="222">
        <v>8720</v>
      </c>
      <c r="B646" s="226" t="s">
        <v>607</v>
      </c>
      <c r="C646" s="227" t="str">
        <f>BY86</f>
        <v>x</v>
      </c>
      <c r="D646" s="227">
        <f>(D616/D613)*BY91</f>
        <v>0</v>
      </c>
      <c r="E646" s="229">
        <f>(E624/E613)*SUM(C646:D646)</f>
        <v>0</v>
      </c>
      <c r="F646" s="229">
        <f>(F625/F613)*BY65</f>
        <v>0</v>
      </c>
      <c r="G646" s="227">
        <f>(G626/G613)*BY92</f>
        <v>0</v>
      </c>
      <c r="H646" s="229">
        <f>(H629/H613)*BY61</f>
        <v>0</v>
      </c>
      <c r="I646" s="227">
        <f>(I630/I613)*BY93</f>
        <v>0</v>
      </c>
      <c r="J646" s="227">
        <f>(J631/J613)*BY94</f>
        <v>0</v>
      </c>
      <c r="K646" s="229">
        <v>0</v>
      </c>
      <c r="L646" s="229"/>
      <c r="N646" s="223" t="s">
        <v>608</v>
      </c>
    </row>
    <row r="647" spans="1:14" s="211" customFormat="1" ht="12.65" customHeight="1" x14ac:dyDescent="0.3">
      <c r="A647" s="222">
        <v>8730</v>
      </c>
      <c r="B647" s="226" t="s">
        <v>609</v>
      </c>
      <c r="C647" s="227" t="str">
        <f>BZ86</f>
        <v>x</v>
      </c>
      <c r="D647" s="227">
        <f>(D616/D613)*BZ91</f>
        <v>0</v>
      </c>
      <c r="E647" s="229">
        <f>(E624/E613)*SUM(C647:D647)</f>
        <v>0</v>
      </c>
      <c r="F647" s="229">
        <f>(F625/F613)*BZ65</f>
        <v>0</v>
      </c>
      <c r="G647" s="227">
        <f>(G626/G613)*BZ92</f>
        <v>0</v>
      </c>
      <c r="H647" s="229">
        <f>(H629/H613)*BZ61</f>
        <v>0</v>
      </c>
      <c r="I647" s="227">
        <f>(I630/I613)*BZ93</f>
        <v>0</v>
      </c>
      <c r="J647" s="227">
        <f>(J631/J613)*BZ94</f>
        <v>0</v>
      </c>
      <c r="K647" s="229">
        <v>0</v>
      </c>
      <c r="L647" s="229"/>
      <c r="N647" s="223" t="s">
        <v>610</v>
      </c>
    </row>
    <row r="648" spans="1:14" s="211" customFormat="1" ht="12.65" customHeight="1" x14ac:dyDescent="0.3">
      <c r="A648" s="222">
        <v>8740</v>
      </c>
      <c r="B648" s="226" t="s">
        <v>611</v>
      </c>
      <c r="C648" s="227" t="str">
        <f>CA86</f>
        <v>x</v>
      </c>
      <c r="D648" s="227">
        <f>(D616/D613)*CA91</f>
        <v>0</v>
      </c>
      <c r="E648" s="229">
        <f>(E624/E613)*SUM(C648:D648)</f>
        <v>0</v>
      </c>
      <c r="F648" s="229">
        <f>(F625/F613)*CA65</f>
        <v>0</v>
      </c>
      <c r="G648" s="227">
        <f>(G626/G613)*CA92</f>
        <v>0</v>
      </c>
      <c r="H648" s="229">
        <f>(H629/H613)*CA61</f>
        <v>0</v>
      </c>
      <c r="I648" s="227">
        <f>(I630/I613)*CA93</f>
        <v>0</v>
      </c>
      <c r="J648" s="227">
        <f>(J631/J613)*CA94</f>
        <v>0</v>
      </c>
      <c r="K648" s="229">
        <v>0</v>
      </c>
      <c r="L648" s="229">
        <f>SUM(C646:K648)</f>
        <v>0</v>
      </c>
      <c r="N648" s="223" t="s">
        <v>612</v>
      </c>
    </row>
    <row r="649" spans="1:14" s="211" customFormat="1" ht="12.65" customHeight="1" x14ac:dyDescent="0.3">
      <c r="A649" s="222"/>
      <c r="B649" s="222"/>
      <c r="C649" s="211">
        <f>SUM(C615:C648)</f>
        <v>33040</v>
      </c>
      <c r="L649" s="225"/>
    </row>
    <row r="667" spans="1:14" s="211" customFormat="1" ht="12.65" customHeight="1" x14ac:dyDescent="0.3">
      <c r="C667" s="220" t="s">
        <v>613</v>
      </c>
      <c r="M667" s="220" t="s">
        <v>614</v>
      </c>
    </row>
    <row r="668" spans="1:14" s="211" customFormat="1" ht="12.65" customHeight="1" x14ac:dyDescent="0.3">
      <c r="C668" s="220" t="s">
        <v>543</v>
      </c>
      <c r="D668" s="220" t="s">
        <v>544</v>
      </c>
      <c r="E668" s="221" t="s">
        <v>545</v>
      </c>
      <c r="F668" s="220" t="s">
        <v>546</v>
      </c>
      <c r="G668" s="220" t="s">
        <v>547</v>
      </c>
      <c r="H668" s="220" t="s">
        <v>548</v>
      </c>
      <c r="I668" s="220" t="s">
        <v>549</v>
      </c>
      <c r="J668" s="220" t="s">
        <v>550</v>
      </c>
      <c r="K668" s="220" t="s">
        <v>551</v>
      </c>
      <c r="L668" s="221" t="s">
        <v>552</v>
      </c>
      <c r="M668" s="220" t="s">
        <v>615</v>
      </c>
    </row>
    <row r="669" spans="1:14" s="211" customFormat="1" ht="12.65" customHeight="1" x14ac:dyDescent="0.3">
      <c r="A669" s="222">
        <v>6010</v>
      </c>
      <c r="B669" s="221" t="s">
        <v>342</v>
      </c>
      <c r="C669" s="227" t="str">
        <f>C86</f>
        <v>x</v>
      </c>
      <c r="D669" s="227">
        <f>(D616/D613)*C91</f>
        <v>0</v>
      </c>
      <c r="E669" s="229">
        <f>(E624/E613)*SUM(C669:D669)</f>
        <v>0</v>
      </c>
      <c r="F669" s="229">
        <f>(F625/F613)*C65</f>
        <v>0</v>
      </c>
      <c r="G669" s="227">
        <f>(G626/G613)*C92</f>
        <v>0</v>
      </c>
      <c r="H669" s="229">
        <f>(H629/H613)*C61</f>
        <v>0</v>
      </c>
      <c r="I669" s="227">
        <f>(I630/I613)*C93</f>
        <v>0</v>
      </c>
      <c r="J669" s="227">
        <f>(J631/J613)*C94</f>
        <v>0</v>
      </c>
      <c r="K669" s="227">
        <f>(K645/K613)*C90</f>
        <v>0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616</v>
      </c>
    </row>
    <row r="670" spans="1:14" s="211" customFormat="1" ht="12.65" customHeight="1" x14ac:dyDescent="0.3">
      <c r="A670" s="222">
        <v>6030</v>
      </c>
      <c r="B670" s="221" t="s">
        <v>343</v>
      </c>
      <c r="C670" s="227" t="str">
        <f>D86</f>
        <v>x</v>
      </c>
      <c r="D670" s="227">
        <f>(D616/D613)*D91</f>
        <v>0</v>
      </c>
      <c r="E670" s="229">
        <f>(E624/E613)*SUM(C670:D670)</f>
        <v>0</v>
      </c>
      <c r="F670" s="229">
        <f>(F625/F613)*D65</f>
        <v>0</v>
      </c>
      <c r="G670" s="227">
        <f>(G626/G613)*D92</f>
        <v>0</v>
      </c>
      <c r="H670" s="229">
        <f>(H629/H613)*D61</f>
        <v>0</v>
      </c>
      <c r="I670" s="227">
        <f>(I630/I613)*D93</f>
        <v>0</v>
      </c>
      <c r="J670" s="227">
        <f>(J631/J613)*D94</f>
        <v>0</v>
      </c>
      <c r="K670" s="227">
        <f>(K645/K613)*D90</f>
        <v>0</v>
      </c>
      <c r="L670" s="227" t="e">
        <f>(L648/L613)*D95</f>
        <v>#DIV/0!</v>
      </c>
      <c r="M670" s="211" t="e">
        <f t="shared" si="0"/>
        <v>#DIV/0!</v>
      </c>
      <c r="N670" s="221" t="s">
        <v>617</v>
      </c>
    </row>
    <row r="671" spans="1:14" s="211" customFormat="1" ht="12.65" customHeight="1" x14ac:dyDescent="0.3">
      <c r="A671" s="222">
        <v>6070</v>
      </c>
      <c r="B671" s="221" t="s">
        <v>618</v>
      </c>
      <c r="C671" s="227" t="str">
        <f>E86</f>
        <v>x</v>
      </c>
      <c r="D671" s="227">
        <f>(D616/D613)*E91</f>
        <v>21225.048121100739</v>
      </c>
      <c r="E671" s="229">
        <f>(E624/E613)*SUM(C671:D671)</f>
        <v>0</v>
      </c>
      <c r="F671" s="229">
        <f>(F625/F613)*E65</f>
        <v>0</v>
      </c>
      <c r="G671" s="227">
        <f>(G626/G613)*E92</f>
        <v>0</v>
      </c>
      <c r="H671" s="229">
        <f>(H629/H613)*E61</f>
        <v>0</v>
      </c>
      <c r="I671" s="227">
        <f>(I630/I613)*E93</f>
        <v>0</v>
      </c>
      <c r="J671" s="227">
        <f>(J631/J613)*E94</f>
        <v>0</v>
      </c>
      <c r="K671" s="227">
        <f>(K645/K613)*E90</f>
        <v>0</v>
      </c>
      <c r="L671" s="227" t="e">
        <f>(L648/L613)*E95</f>
        <v>#DIV/0!</v>
      </c>
      <c r="M671" s="211" t="e">
        <f t="shared" si="0"/>
        <v>#DIV/0!</v>
      </c>
      <c r="N671" s="221" t="s">
        <v>619</v>
      </c>
    </row>
    <row r="672" spans="1:14" s="211" customFormat="1" ht="12.65" customHeight="1" x14ac:dyDescent="0.3">
      <c r="A672" s="222">
        <v>6100</v>
      </c>
      <c r="B672" s="221" t="s">
        <v>620</v>
      </c>
      <c r="C672" s="227" t="str">
        <f>F86</f>
        <v>x</v>
      </c>
      <c r="D672" s="227">
        <f>(D616/D613)*F91</f>
        <v>0</v>
      </c>
      <c r="E672" s="229">
        <f>(E624/E613)*SUM(C672:D672)</f>
        <v>0</v>
      </c>
      <c r="F672" s="229">
        <f>(F625/F613)*F65</f>
        <v>0</v>
      </c>
      <c r="G672" s="227">
        <f>(G626/G613)*F92</f>
        <v>0</v>
      </c>
      <c r="H672" s="229">
        <f>(H629/H613)*F61</f>
        <v>0</v>
      </c>
      <c r="I672" s="227">
        <f>(I630/I613)*F93</f>
        <v>0</v>
      </c>
      <c r="J672" s="227">
        <f>(J631/J613)*F94</f>
        <v>0</v>
      </c>
      <c r="K672" s="227">
        <f>(K645/K613)*F90</f>
        <v>0</v>
      </c>
      <c r="L672" s="227" t="e">
        <f>(L648/L613)*F95</f>
        <v>#DIV/0!</v>
      </c>
      <c r="M672" s="211" t="e">
        <f t="shared" si="0"/>
        <v>#DIV/0!</v>
      </c>
      <c r="N672" s="221" t="s">
        <v>621</v>
      </c>
    </row>
    <row r="673" spans="1:14" s="211" customFormat="1" ht="12.65" customHeight="1" x14ac:dyDescent="0.3">
      <c r="A673" s="222">
        <v>6120</v>
      </c>
      <c r="B673" s="221" t="s">
        <v>622</v>
      </c>
      <c r="C673" s="227" t="str">
        <f>G86</f>
        <v>x</v>
      </c>
      <c r="D673" s="227">
        <f>(D616/D613)*G91</f>
        <v>0</v>
      </c>
      <c r="E673" s="229">
        <f>(E624/E613)*SUM(C673:D673)</f>
        <v>0</v>
      </c>
      <c r="F673" s="229">
        <f>(F625/F613)*G65</f>
        <v>0</v>
      </c>
      <c r="G673" s="227">
        <f>(G626/G613)*G92</f>
        <v>0</v>
      </c>
      <c r="H673" s="229">
        <f>(H629/H613)*G61</f>
        <v>0</v>
      </c>
      <c r="I673" s="227">
        <f>(I630/I613)*G93</f>
        <v>0</v>
      </c>
      <c r="J673" s="227">
        <f>(J631/J613)*G94</f>
        <v>0</v>
      </c>
      <c r="K673" s="227">
        <f>(K645/K613)*G90</f>
        <v>0</v>
      </c>
      <c r="L673" s="227" t="e">
        <f>(L648/L613)*G95</f>
        <v>#DIV/0!</v>
      </c>
      <c r="M673" s="211" t="e">
        <f t="shared" si="0"/>
        <v>#DIV/0!</v>
      </c>
      <c r="N673" s="221" t="s">
        <v>623</v>
      </c>
    </row>
    <row r="674" spans="1:14" s="211" customFormat="1" ht="12.65" customHeight="1" x14ac:dyDescent="0.3">
      <c r="A674" s="222">
        <v>6140</v>
      </c>
      <c r="B674" s="221" t="s">
        <v>624</v>
      </c>
      <c r="C674" s="227" t="str">
        <f>H86</f>
        <v>x</v>
      </c>
      <c r="D674" s="227">
        <f>(D616/D613)*H91</f>
        <v>0</v>
      </c>
      <c r="E674" s="229">
        <f>(E624/E613)*SUM(C674:D674)</f>
        <v>0</v>
      </c>
      <c r="F674" s="229">
        <f>(F625/F613)*H65</f>
        <v>0</v>
      </c>
      <c r="G674" s="227">
        <f>(G626/G613)*H92</f>
        <v>0</v>
      </c>
      <c r="H674" s="229">
        <f>(H629/H613)*H61</f>
        <v>0</v>
      </c>
      <c r="I674" s="227">
        <f>(I630/I613)*H93</f>
        <v>0</v>
      </c>
      <c r="J674" s="227">
        <f>(J631/J613)*H94</f>
        <v>0</v>
      </c>
      <c r="K674" s="227">
        <f>(K645/K613)*H90</f>
        <v>0</v>
      </c>
      <c r="L674" s="227" t="e">
        <f>(L648/L613)*H95</f>
        <v>#DIV/0!</v>
      </c>
      <c r="M674" s="211" t="e">
        <f t="shared" si="0"/>
        <v>#DIV/0!</v>
      </c>
      <c r="N674" s="221" t="s">
        <v>625</v>
      </c>
    </row>
    <row r="675" spans="1:14" s="211" customFormat="1" ht="12.65" customHeight="1" x14ac:dyDescent="0.3">
      <c r="A675" s="222">
        <v>6150</v>
      </c>
      <c r="B675" s="221" t="s">
        <v>626</v>
      </c>
      <c r="C675" s="227" t="str">
        <f>I86</f>
        <v>x</v>
      </c>
      <c r="D675" s="227">
        <f>(D616/D613)*I91</f>
        <v>0</v>
      </c>
      <c r="E675" s="229">
        <f>(E624/E613)*SUM(C675:D675)</f>
        <v>0</v>
      </c>
      <c r="F675" s="229">
        <f>(F625/F613)*I65</f>
        <v>0</v>
      </c>
      <c r="G675" s="227">
        <f>(G626/G613)*I92</f>
        <v>0</v>
      </c>
      <c r="H675" s="229">
        <f>(H629/H613)*I61</f>
        <v>0</v>
      </c>
      <c r="I675" s="227">
        <f>(I630/I613)*I93</f>
        <v>0</v>
      </c>
      <c r="J675" s="227">
        <f>(J631/J613)*I94</f>
        <v>0</v>
      </c>
      <c r="K675" s="227">
        <f>(K645/K613)*I90</f>
        <v>0</v>
      </c>
      <c r="L675" s="227" t="e">
        <f>(L648/L613)*I95</f>
        <v>#DIV/0!</v>
      </c>
      <c r="M675" s="211" t="e">
        <f t="shared" si="0"/>
        <v>#DIV/0!</v>
      </c>
      <c r="N675" s="221" t="s">
        <v>627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>
        <f>(E624/E613)*SUM(C676:D676)</f>
        <v>0</v>
      </c>
      <c r="F676" s="229">
        <f>(F625/F613)*J65</f>
        <v>0</v>
      </c>
      <c r="G676" s="227">
        <f>(G626/G613)*J92</f>
        <v>0</v>
      </c>
      <c r="H676" s="229">
        <f>(H629/H613)*J61</f>
        <v>0</v>
      </c>
      <c r="I676" s="227">
        <f>(I630/I613)*J93</f>
        <v>0</v>
      </c>
      <c r="J676" s="227">
        <f>(J631/J613)*J94</f>
        <v>0</v>
      </c>
      <c r="K676" s="227">
        <f>(K645/K613)*J90</f>
        <v>0</v>
      </c>
      <c r="L676" s="227" t="e">
        <f>(L648/L613)*J95</f>
        <v>#DIV/0!</v>
      </c>
      <c r="M676" s="211" t="e">
        <f t="shared" si="0"/>
        <v>#DIV/0!</v>
      </c>
      <c r="N676" s="221" t="s">
        <v>628</v>
      </c>
    </row>
    <row r="677" spans="1:14" s="211" customFormat="1" ht="12.65" customHeight="1" x14ac:dyDescent="0.3">
      <c r="A677" s="222">
        <v>6200</v>
      </c>
      <c r="B677" s="221" t="s">
        <v>348</v>
      </c>
      <c r="C677" s="227" t="str">
        <f>K86</f>
        <v>x</v>
      </c>
      <c r="D677" s="227">
        <f>(D616/D613)*K91</f>
        <v>0</v>
      </c>
      <c r="E677" s="229">
        <f>(E624/E613)*SUM(C677:D677)</f>
        <v>0</v>
      </c>
      <c r="F677" s="229">
        <f>(F625/F613)*K65</f>
        <v>0</v>
      </c>
      <c r="G677" s="227">
        <f>(G626/G613)*K92</f>
        <v>0</v>
      </c>
      <c r="H677" s="229">
        <f>(H629/H613)*K61</f>
        <v>0</v>
      </c>
      <c r="I677" s="227">
        <f>(I630/I613)*K93</f>
        <v>0</v>
      </c>
      <c r="J677" s="227">
        <f>(J631/J613)*K94</f>
        <v>0</v>
      </c>
      <c r="K677" s="227">
        <f>(K645/K613)*K90</f>
        <v>0</v>
      </c>
      <c r="L677" s="227" t="e">
        <f>(L648/L613)*K95</f>
        <v>#DIV/0!</v>
      </c>
      <c r="M677" s="211" t="e">
        <f t="shared" si="0"/>
        <v>#DIV/0!</v>
      </c>
      <c r="N677" s="221" t="s">
        <v>629</v>
      </c>
    </row>
    <row r="678" spans="1:14" s="211" customFormat="1" ht="12.65" customHeight="1" x14ac:dyDescent="0.3">
      <c r="A678" s="222">
        <v>6210</v>
      </c>
      <c r="B678" s="221" t="s">
        <v>349</v>
      </c>
      <c r="C678" s="227" t="str">
        <f>L86</f>
        <v>x</v>
      </c>
      <c r="D678" s="227">
        <f>(D616/D613)*L91</f>
        <v>7473.4284470667899</v>
      </c>
      <c r="E678" s="229">
        <f>(E624/E613)*SUM(C678:D678)</f>
        <v>0</v>
      </c>
      <c r="F678" s="229">
        <f>(F625/F613)*L65</f>
        <v>0</v>
      </c>
      <c r="G678" s="227">
        <f>(G626/G613)*L92</f>
        <v>0</v>
      </c>
      <c r="H678" s="229">
        <f>(H629/H613)*L61</f>
        <v>0</v>
      </c>
      <c r="I678" s="227">
        <f>(I630/I613)*L93</f>
        <v>0</v>
      </c>
      <c r="J678" s="227">
        <f>(J631/J613)*L94</f>
        <v>0</v>
      </c>
      <c r="K678" s="227">
        <f>(K645/K613)*L90</f>
        <v>0</v>
      </c>
      <c r="L678" s="227" t="e">
        <f>(L648/L613)*L95</f>
        <v>#DIV/0!</v>
      </c>
      <c r="M678" s="211" t="e">
        <f t="shared" si="0"/>
        <v>#DIV/0!</v>
      </c>
      <c r="N678" s="221" t="s">
        <v>630</v>
      </c>
    </row>
    <row r="679" spans="1:14" s="211" customFormat="1" ht="12.65" customHeight="1" x14ac:dyDescent="0.3">
      <c r="A679" s="222">
        <v>6330</v>
      </c>
      <c r="B679" s="221" t="s">
        <v>631</v>
      </c>
      <c r="C679" s="227" t="str">
        <f>M86</f>
        <v>x</v>
      </c>
      <c r="D679" s="227">
        <f>(D616/D613)*M91</f>
        <v>0</v>
      </c>
      <c r="E679" s="229">
        <f>(E624/E613)*SUM(C679:D679)</f>
        <v>0</v>
      </c>
      <c r="F679" s="229">
        <f>(F625/F613)*M65</f>
        <v>0</v>
      </c>
      <c r="G679" s="227">
        <f>(G626/G613)*M92</f>
        <v>0</v>
      </c>
      <c r="H679" s="229">
        <f>(H629/H613)*M61</f>
        <v>0</v>
      </c>
      <c r="I679" s="227">
        <f>(I630/I613)*M93</f>
        <v>0</v>
      </c>
      <c r="J679" s="227">
        <f>(J631/J613)*M94</f>
        <v>0</v>
      </c>
      <c r="K679" s="227">
        <f>(K645/K613)*M90</f>
        <v>0</v>
      </c>
      <c r="L679" s="227" t="e">
        <f>(L648/L613)*M95</f>
        <v>#DIV/0!</v>
      </c>
      <c r="M679" s="211" t="e">
        <f t="shared" si="0"/>
        <v>#DIV/0!</v>
      </c>
      <c r="N679" s="221" t="s">
        <v>632</v>
      </c>
    </row>
    <row r="680" spans="1:14" s="211" customFormat="1" ht="12.65" customHeight="1" x14ac:dyDescent="0.3">
      <c r="A680" s="222">
        <v>6400</v>
      </c>
      <c r="B680" s="221" t="s">
        <v>633</v>
      </c>
      <c r="C680" s="227" t="str">
        <f>N86</f>
        <v>x</v>
      </c>
      <c r="D680" s="227">
        <f>(D616/D613)*N91</f>
        <v>0</v>
      </c>
      <c r="E680" s="229">
        <f>(E624/E613)*SUM(C680:D680)</f>
        <v>0</v>
      </c>
      <c r="F680" s="229">
        <f>(F625/F613)*N65</f>
        <v>0</v>
      </c>
      <c r="G680" s="227">
        <f>(G626/G613)*N92</f>
        <v>0</v>
      </c>
      <c r="H680" s="229">
        <f>(H629/H613)*N61</f>
        <v>0</v>
      </c>
      <c r="I680" s="227">
        <f>(I630/I613)*N93</f>
        <v>0</v>
      </c>
      <c r="J680" s="227">
        <f>(J631/J613)*N94</f>
        <v>0</v>
      </c>
      <c r="K680" s="227">
        <f>(K645/K613)*N90</f>
        <v>0</v>
      </c>
      <c r="L680" s="227" t="e">
        <f>(L648/L613)*N95</f>
        <v>#DIV/0!</v>
      </c>
      <c r="M680" s="211" t="e">
        <f t="shared" si="0"/>
        <v>#DIV/0!</v>
      </c>
      <c r="N680" s="221" t="s">
        <v>634</v>
      </c>
    </row>
    <row r="681" spans="1:14" s="211" customFormat="1" ht="12.65" customHeight="1" x14ac:dyDescent="0.3">
      <c r="A681" s="222">
        <v>7010</v>
      </c>
      <c r="B681" s="221" t="s">
        <v>635</v>
      </c>
      <c r="C681" s="227" t="str">
        <f>O86</f>
        <v>x</v>
      </c>
      <c r="D681" s="227">
        <f>(D616/D613)*O91</f>
        <v>0</v>
      </c>
      <c r="E681" s="229">
        <f>(E624/E613)*SUM(C681:D681)</f>
        <v>0</v>
      </c>
      <c r="F681" s="229">
        <f>(F625/F613)*O65</f>
        <v>0</v>
      </c>
      <c r="G681" s="227">
        <f>(G626/G613)*O92</f>
        <v>0</v>
      </c>
      <c r="H681" s="229">
        <f>(H629/H613)*O61</f>
        <v>0</v>
      </c>
      <c r="I681" s="227">
        <f>(I630/I613)*O93</f>
        <v>0</v>
      </c>
      <c r="J681" s="227">
        <f>(J631/J613)*O94</f>
        <v>0</v>
      </c>
      <c r="K681" s="227">
        <f>(K645/K613)*O90</f>
        <v>0</v>
      </c>
      <c r="L681" s="227" t="e">
        <f>(L648/L613)*O95</f>
        <v>#DIV/0!</v>
      </c>
      <c r="M681" s="211" t="e">
        <f t="shared" si="0"/>
        <v>#DIV/0!</v>
      </c>
      <c r="N681" s="221" t="s">
        <v>636</v>
      </c>
    </row>
    <row r="682" spans="1:14" s="211" customFormat="1" ht="12.65" customHeight="1" x14ac:dyDescent="0.3">
      <c r="A682" s="222">
        <v>7020</v>
      </c>
      <c r="B682" s="221" t="s">
        <v>637</v>
      </c>
      <c r="C682" s="227" t="str">
        <f>P86</f>
        <v>x</v>
      </c>
      <c r="D682" s="227">
        <f>(D616/D613)*P91</f>
        <v>0</v>
      </c>
      <c r="E682" s="229">
        <f>(E624/E613)*SUM(C682:D682)</f>
        <v>0</v>
      </c>
      <c r="F682" s="229">
        <f>(F625/F613)*P65</f>
        <v>0</v>
      </c>
      <c r="G682" s="227">
        <f>(G626/G613)*P92</f>
        <v>0</v>
      </c>
      <c r="H682" s="229">
        <f>(H629/H613)*P61</f>
        <v>0</v>
      </c>
      <c r="I682" s="227">
        <f>(I630/I613)*P93</f>
        <v>0</v>
      </c>
      <c r="J682" s="227">
        <f>(J631/J613)*P94</f>
        <v>0</v>
      </c>
      <c r="K682" s="227">
        <f>(K645/K613)*P90</f>
        <v>0</v>
      </c>
      <c r="L682" s="227" t="e">
        <f>(L648/L613)*P95</f>
        <v>#DIV/0!</v>
      </c>
      <c r="M682" s="211" t="e">
        <f t="shared" si="0"/>
        <v>#DIV/0!</v>
      </c>
      <c r="N682" s="221" t="s">
        <v>638</v>
      </c>
    </row>
    <row r="683" spans="1:14" s="211" customFormat="1" ht="12.65" customHeight="1" x14ac:dyDescent="0.3">
      <c r="A683" s="222">
        <v>7030</v>
      </c>
      <c r="B683" s="221" t="s">
        <v>639</v>
      </c>
      <c r="C683" s="227" t="str">
        <f>Q86</f>
        <v>x</v>
      </c>
      <c r="D683" s="227">
        <f>(D616/D613)*Q91</f>
        <v>0</v>
      </c>
      <c r="E683" s="229">
        <f>(E624/E613)*SUM(C683:D683)</f>
        <v>0</v>
      </c>
      <c r="F683" s="229">
        <f>(F625/F613)*Q65</f>
        <v>0</v>
      </c>
      <c r="G683" s="227">
        <f>(G626/G613)*Q92</f>
        <v>0</v>
      </c>
      <c r="H683" s="229">
        <f>(H629/H613)*Q61</f>
        <v>0</v>
      </c>
      <c r="I683" s="227">
        <f>(I630/I613)*Q93</f>
        <v>0</v>
      </c>
      <c r="J683" s="227">
        <f>(J631/J613)*Q94</f>
        <v>0</v>
      </c>
      <c r="K683" s="227">
        <f>(K645/K613)*Q90</f>
        <v>0</v>
      </c>
      <c r="L683" s="227" t="e">
        <f>(L648/L613)*Q95</f>
        <v>#DIV/0!</v>
      </c>
      <c r="M683" s="211" t="e">
        <f t="shared" si="0"/>
        <v>#DIV/0!</v>
      </c>
      <c r="N683" s="221" t="s">
        <v>640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>
        <f>(E624/E613)*SUM(C684:D684)</f>
        <v>0</v>
      </c>
      <c r="F684" s="229">
        <f>(F625/F613)*R65</f>
        <v>0</v>
      </c>
      <c r="G684" s="227">
        <f>(G626/G613)*R92</f>
        <v>0</v>
      </c>
      <c r="H684" s="229">
        <f>(H629/H613)*R61</f>
        <v>0</v>
      </c>
      <c r="I684" s="227">
        <f>(I630/I613)*R93</f>
        <v>0</v>
      </c>
      <c r="J684" s="227">
        <f>(J631/J613)*R94</f>
        <v>0</v>
      </c>
      <c r="K684" s="227">
        <f>(K645/K613)*R90</f>
        <v>0</v>
      </c>
      <c r="L684" s="227" t="e">
        <f>(L648/L613)*R95</f>
        <v>#DIV/0!</v>
      </c>
      <c r="M684" s="211" t="e">
        <f t="shared" si="0"/>
        <v>#DIV/0!</v>
      </c>
      <c r="N684" s="221" t="s">
        <v>641</v>
      </c>
    </row>
    <row r="685" spans="1:14" s="211" customFormat="1" ht="12.65" customHeight="1" x14ac:dyDescent="0.3">
      <c r="A685" s="222">
        <v>7050</v>
      </c>
      <c r="B685" s="221" t="s">
        <v>642</v>
      </c>
      <c r="C685" s="227" t="str">
        <f>S86</f>
        <v>x</v>
      </c>
      <c r="D685" s="227">
        <f>(D616/D613)*S91</f>
        <v>0</v>
      </c>
      <c r="E685" s="229">
        <f>(E624/E613)*SUM(C685:D685)</f>
        <v>0</v>
      </c>
      <c r="F685" s="229">
        <f>(F625/F613)*S65</f>
        <v>0</v>
      </c>
      <c r="G685" s="227">
        <f>(G626/G613)*S92</f>
        <v>0</v>
      </c>
      <c r="H685" s="229">
        <f>(H629/H613)*S61</f>
        <v>0</v>
      </c>
      <c r="I685" s="227">
        <f>(I630/I613)*S93</f>
        <v>0</v>
      </c>
      <c r="J685" s="227">
        <f>(J631/J613)*S94</f>
        <v>0</v>
      </c>
      <c r="K685" s="227">
        <f>(K645/K613)*S90</f>
        <v>0</v>
      </c>
      <c r="L685" s="227" t="e">
        <f>(L648/L613)*S95</f>
        <v>#DIV/0!</v>
      </c>
      <c r="M685" s="211" t="e">
        <f t="shared" si="0"/>
        <v>#DIV/0!</v>
      </c>
      <c r="N685" s="221" t="s">
        <v>643</v>
      </c>
    </row>
    <row r="686" spans="1:14" s="211" customFormat="1" ht="12.65" customHeight="1" x14ac:dyDescent="0.3">
      <c r="A686" s="222">
        <v>7060</v>
      </c>
      <c r="B686" s="221" t="s">
        <v>644</v>
      </c>
      <c r="C686" s="227" t="str">
        <f>T86</f>
        <v>x</v>
      </c>
      <c r="D686" s="227">
        <f>(D616/D613)*T91</f>
        <v>0</v>
      </c>
      <c r="E686" s="229">
        <f>(E624/E613)*SUM(C686:D686)</f>
        <v>0</v>
      </c>
      <c r="F686" s="229">
        <f>(F625/F613)*T65</f>
        <v>0</v>
      </c>
      <c r="G686" s="227">
        <f>(G626/G613)*T92</f>
        <v>0</v>
      </c>
      <c r="H686" s="229">
        <f>(H629/H613)*T61</f>
        <v>0</v>
      </c>
      <c r="I686" s="227">
        <f>(I630/I613)*T93</f>
        <v>0</v>
      </c>
      <c r="J686" s="227">
        <f>(J631/J613)*T94</f>
        <v>0</v>
      </c>
      <c r="K686" s="227">
        <f>(K645/K613)*T90</f>
        <v>0</v>
      </c>
      <c r="L686" s="227" t="e">
        <f>(L648/L613)*T95</f>
        <v>#DIV/0!</v>
      </c>
      <c r="M686" s="211" t="e">
        <f t="shared" si="0"/>
        <v>#DIV/0!</v>
      </c>
      <c r="N686" s="221" t="s">
        <v>645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>
        <f>(E624/E613)*SUM(C687:D687)</f>
        <v>0</v>
      </c>
      <c r="F687" s="229">
        <f>(F625/F613)*U65</f>
        <v>0</v>
      </c>
      <c r="G687" s="227">
        <f>(G626/G613)*U92</f>
        <v>0</v>
      </c>
      <c r="H687" s="229">
        <f>(H629/H613)*U61</f>
        <v>0</v>
      </c>
      <c r="I687" s="227">
        <f>(I630/I613)*U93</f>
        <v>0</v>
      </c>
      <c r="J687" s="227">
        <f>(J631/J613)*U94</f>
        <v>0</v>
      </c>
      <c r="K687" s="227">
        <f>(K645/K613)*U90</f>
        <v>0</v>
      </c>
      <c r="L687" s="227" t="e">
        <f>(L648/L613)*U95</f>
        <v>#DIV/0!</v>
      </c>
      <c r="M687" s="211" t="e">
        <f t="shared" si="0"/>
        <v>#DIV/0!</v>
      </c>
      <c r="N687" s="221" t="s">
        <v>646</v>
      </c>
    </row>
    <row r="688" spans="1:14" s="211" customFormat="1" ht="12.65" customHeight="1" x14ac:dyDescent="0.3">
      <c r="A688" s="222">
        <v>7110</v>
      </c>
      <c r="B688" s="221" t="s">
        <v>647</v>
      </c>
      <c r="C688" s="227" t="str">
        <f>V86</f>
        <v>x</v>
      </c>
      <c r="D688" s="227">
        <f>(D616/D613)*V91</f>
        <v>0</v>
      </c>
      <c r="E688" s="229">
        <f>(E624/E613)*SUM(C688:D688)</f>
        <v>0</v>
      </c>
      <c r="F688" s="229">
        <f>(F625/F613)*V65</f>
        <v>0</v>
      </c>
      <c r="G688" s="227">
        <f>(G626/G613)*V92</f>
        <v>0</v>
      </c>
      <c r="H688" s="229">
        <f>(H629/H613)*V61</f>
        <v>0</v>
      </c>
      <c r="I688" s="227">
        <f>(I630/I613)*V93</f>
        <v>0</v>
      </c>
      <c r="J688" s="227">
        <f>(J631/J613)*V94</f>
        <v>0</v>
      </c>
      <c r="K688" s="227">
        <f>(K645/K613)*V90</f>
        <v>0</v>
      </c>
      <c r="L688" s="227" t="e">
        <f>(L648/L613)*V95</f>
        <v>#DIV/0!</v>
      </c>
      <c r="M688" s="211" t="e">
        <f t="shared" si="0"/>
        <v>#DIV/0!</v>
      </c>
      <c r="N688" s="221" t="s">
        <v>648</v>
      </c>
    </row>
    <row r="689" spans="1:14" s="211" customFormat="1" ht="12.65" customHeight="1" x14ac:dyDescent="0.3">
      <c r="A689" s="222">
        <v>7120</v>
      </c>
      <c r="B689" s="221" t="s">
        <v>649</v>
      </c>
      <c r="C689" s="227" t="str">
        <f>W86</f>
        <v>x</v>
      </c>
      <c r="D689" s="227">
        <f>(D616/D613)*W91</f>
        <v>0</v>
      </c>
      <c r="E689" s="229">
        <f>(E624/E613)*SUM(C689:D689)</f>
        <v>0</v>
      </c>
      <c r="F689" s="229">
        <f>(F625/F613)*W65</f>
        <v>0</v>
      </c>
      <c r="G689" s="227">
        <f>(G626/G613)*W92</f>
        <v>0</v>
      </c>
      <c r="H689" s="229">
        <f>(H629/H613)*W61</f>
        <v>0</v>
      </c>
      <c r="I689" s="227">
        <f>(I630/I613)*W93</f>
        <v>0</v>
      </c>
      <c r="J689" s="227">
        <f>(J631/J613)*W94</f>
        <v>0</v>
      </c>
      <c r="K689" s="227">
        <f>(K645/K613)*W90</f>
        <v>0</v>
      </c>
      <c r="L689" s="227" t="e">
        <f>(L648/L613)*W95</f>
        <v>#DIV/0!</v>
      </c>
      <c r="M689" s="211" t="e">
        <f t="shared" si="0"/>
        <v>#DIV/0!</v>
      </c>
      <c r="N689" s="221" t="s">
        <v>650</v>
      </c>
    </row>
    <row r="690" spans="1:14" s="211" customFormat="1" ht="12.65" customHeight="1" x14ac:dyDescent="0.3">
      <c r="A690" s="222">
        <v>7130</v>
      </c>
      <c r="B690" s="221" t="s">
        <v>651</v>
      </c>
      <c r="C690" s="227" t="str">
        <f>X86</f>
        <v>x</v>
      </c>
      <c r="D690" s="227">
        <f>(D616/D613)*X91</f>
        <v>0</v>
      </c>
      <c r="E690" s="229">
        <f>(E624/E613)*SUM(C690:D690)</f>
        <v>0</v>
      </c>
      <c r="F690" s="229">
        <f>(F625/F613)*X65</f>
        <v>0</v>
      </c>
      <c r="G690" s="227">
        <f>(G626/G613)*X92</f>
        <v>0</v>
      </c>
      <c r="H690" s="229">
        <f>(H629/H613)*X61</f>
        <v>0</v>
      </c>
      <c r="I690" s="227">
        <f>(I630/I613)*X93</f>
        <v>0</v>
      </c>
      <c r="J690" s="227">
        <f>(J631/J613)*X94</f>
        <v>0</v>
      </c>
      <c r="K690" s="227">
        <f>(K645/K613)*X90</f>
        <v>0</v>
      </c>
      <c r="L690" s="227" t="e">
        <f>(L648/L613)*X95</f>
        <v>#DIV/0!</v>
      </c>
      <c r="M690" s="211" t="e">
        <f t="shared" si="0"/>
        <v>#DIV/0!</v>
      </c>
      <c r="N690" s="221" t="s">
        <v>652</v>
      </c>
    </row>
    <row r="691" spans="1:14" s="211" customFormat="1" ht="12.65" customHeight="1" x14ac:dyDescent="0.3">
      <c r="A691" s="222">
        <v>7140</v>
      </c>
      <c r="B691" s="221" t="s">
        <v>653</v>
      </c>
      <c r="C691" s="227" t="str">
        <f>Y86</f>
        <v>x</v>
      </c>
      <c r="D691" s="227">
        <f>(D616/D613)*Y91</f>
        <v>0</v>
      </c>
      <c r="E691" s="229">
        <f>(E624/E613)*SUM(C691:D691)</f>
        <v>0</v>
      </c>
      <c r="F691" s="229">
        <f>(F625/F613)*Y65</f>
        <v>0</v>
      </c>
      <c r="G691" s="227">
        <f>(G626/G613)*Y92</f>
        <v>0</v>
      </c>
      <c r="H691" s="229">
        <f>(H629/H613)*Y61</f>
        <v>0</v>
      </c>
      <c r="I691" s="227">
        <f>(I630/I613)*Y93</f>
        <v>0</v>
      </c>
      <c r="J691" s="227">
        <f>(J631/J613)*Y94</f>
        <v>0</v>
      </c>
      <c r="K691" s="227">
        <f>(K645/K613)*Y90</f>
        <v>0</v>
      </c>
      <c r="L691" s="227" t="e">
        <f>(L648/L613)*Y95</f>
        <v>#DIV/0!</v>
      </c>
      <c r="M691" s="211" t="e">
        <f t="shared" si="0"/>
        <v>#DIV/0!</v>
      </c>
      <c r="N691" s="221" t="s">
        <v>654</v>
      </c>
    </row>
    <row r="692" spans="1:14" s="211" customFormat="1" ht="12.65" customHeight="1" x14ac:dyDescent="0.3">
      <c r="A692" s="222">
        <v>7150</v>
      </c>
      <c r="B692" s="221" t="s">
        <v>655</v>
      </c>
      <c r="C692" s="227" t="str">
        <f>Z86</f>
        <v>x</v>
      </c>
      <c r="D692" s="227">
        <f>(D616/D613)*Z91</f>
        <v>0</v>
      </c>
      <c r="E692" s="229">
        <f>(E624/E613)*SUM(C692:D692)</f>
        <v>0</v>
      </c>
      <c r="F692" s="229">
        <f>(F625/F613)*Z65</f>
        <v>0</v>
      </c>
      <c r="G692" s="227">
        <f>(G626/G613)*Z92</f>
        <v>0</v>
      </c>
      <c r="H692" s="229">
        <f>(H629/H613)*Z61</f>
        <v>0</v>
      </c>
      <c r="I692" s="227">
        <f>(I630/I613)*Z93</f>
        <v>0</v>
      </c>
      <c r="J692" s="227">
        <f>(J631/J613)*Z94</f>
        <v>0</v>
      </c>
      <c r="K692" s="227">
        <f>(K645/K613)*Z90</f>
        <v>0</v>
      </c>
      <c r="L692" s="227" t="e">
        <f>(L648/L613)*Z95</f>
        <v>#DIV/0!</v>
      </c>
      <c r="M692" s="211" t="e">
        <f t="shared" si="0"/>
        <v>#DIV/0!</v>
      </c>
      <c r="N692" s="221" t="s">
        <v>656</v>
      </c>
    </row>
    <row r="693" spans="1:14" s="211" customFormat="1" ht="12.65" customHeight="1" x14ac:dyDescent="0.3">
      <c r="A693" s="222">
        <v>7160</v>
      </c>
      <c r="B693" s="221" t="s">
        <v>657</v>
      </c>
      <c r="C693" s="227" t="str">
        <f>AA86</f>
        <v>x</v>
      </c>
      <c r="D693" s="227">
        <f>(D616/D613)*AA91</f>
        <v>0</v>
      </c>
      <c r="E693" s="229">
        <f>(E624/E613)*SUM(C693:D693)</f>
        <v>0</v>
      </c>
      <c r="F693" s="229">
        <f>(F625/F613)*AA65</f>
        <v>0</v>
      </c>
      <c r="G693" s="227">
        <f>(G626/G613)*AA92</f>
        <v>0</v>
      </c>
      <c r="H693" s="229">
        <f>(H629/H613)*AA61</f>
        <v>0</v>
      </c>
      <c r="I693" s="227">
        <f>(I630/I613)*AA93</f>
        <v>0</v>
      </c>
      <c r="J693" s="227">
        <f>(J631/J613)*AA94</f>
        <v>0</v>
      </c>
      <c r="K693" s="227">
        <f>(K645/K613)*AA90</f>
        <v>0</v>
      </c>
      <c r="L693" s="227" t="e">
        <f>(L648/L613)*AA95</f>
        <v>#DIV/0!</v>
      </c>
      <c r="M693" s="211" t="e">
        <f t="shared" si="0"/>
        <v>#DIV/0!</v>
      </c>
      <c r="N693" s="221" t="s">
        <v>658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>
        <f>(E624/E613)*SUM(C694:D694)</f>
        <v>0</v>
      </c>
      <c r="F694" s="229">
        <f>(F625/F613)*AB65</f>
        <v>0</v>
      </c>
      <c r="G694" s="227">
        <f>(G626/G613)*AB92</f>
        <v>0</v>
      </c>
      <c r="H694" s="229">
        <f>(H629/H613)*AB61</f>
        <v>0</v>
      </c>
      <c r="I694" s="227">
        <f>(I630/I613)*AB93</f>
        <v>0</v>
      </c>
      <c r="J694" s="227">
        <f>(J631/J613)*AB94</f>
        <v>0</v>
      </c>
      <c r="K694" s="227">
        <f>(K645/K613)*AB90</f>
        <v>0</v>
      </c>
      <c r="L694" s="227" t="e">
        <f>(L648/L613)*AB95</f>
        <v>#DIV/0!</v>
      </c>
      <c r="M694" s="211" t="e">
        <f t="shared" si="0"/>
        <v>#DIV/0!</v>
      </c>
      <c r="N694" s="221" t="s">
        <v>659</v>
      </c>
    </row>
    <row r="695" spans="1:14" s="211" customFormat="1" ht="12.65" customHeight="1" x14ac:dyDescent="0.3">
      <c r="A695" s="222">
        <v>7180</v>
      </c>
      <c r="B695" s="221" t="s">
        <v>660</v>
      </c>
      <c r="C695" s="227" t="str">
        <f>AC86</f>
        <v>x</v>
      </c>
      <c r="D695" s="227">
        <f>(D616/D613)*AC91</f>
        <v>0</v>
      </c>
      <c r="E695" s="229">
        <f>(E624/E613)*SUM(C695:D695)</f>
        <v>0</v>
      </c>
      <c r="F695" s="229">
        <f>(F625/F613)*AC65</f>
        <v>0</v>
      </c>
      <c r="G695" s="227">
        <f>(G626/G613)*AC92</f>
        <v>0</v>
      </c>
      <c r="H695" s="229">
        <f>(H629/H613)*AC61</f>
        <v>0</v>
      </c>
      <c r="I695" s="227">
        <f>(I630/I613)*AC93</f>
        <v>0</v>
      </c>
      <c r="J695" s="227">
        <f>(J631/J613)*AC94</f>
        <v>0</v>
      </c>
      <c r="K695" s="227">
        <f>(K645/K613)*AC90</f>
        <v>0</v>
      </c>
      <c r="L695" s="227" t="e">
        <f>(L648/L613)*AC95</f>
        <v>#DIV/0!</v>
      </c>
      <c r="M695" s="211" t="e">
        <f t="shared" si="0"/>
        <v>#DIV/0!</v>
      </c>
      <c r="N695" s="221" t="s">
        <v>661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>
        <f>(E624/E613)*SUM(C696:D696)</f>
        <v>0</v>
      </c>
      <c r="F696" s="229">
        <f>(F625/F613)*AD65</f>
        <v>0</v>
      </c>
      <c r="G696" s="227">
        <f>(G626/G613)*AD92</f>
        <v>0</v>
      </c>
      <c r="H696" s="229">
        <f>(H629/H613)*AD61</f>
        <v>0</v>
      </c>
      <c r="I696" s="227">
        <f>(I630/I613)*AD93</f>
        <v>0</v>
      </c>
      <c r="J696" s="227">
        <f>(J631/J613)*AD94</f>
        <v>0</v>
      </c>
      <c r="K696" s="227">
        <f>(K645/K613)*AD90</f>
        <v>0</v>
      </c>
      <c r="L696" s="227" t="e">
        <f>(L648/L613)*AD95</f>
        <v>#DIV/0!</v>
      </c>
      <c r="M696" s="211" t="e">
        <f t="shared" si="0"/>
        <v>#DIV/0!</v>
      </c>
      <c r="N696" s="221" t="s">
        <v>662</v>
      </c>
    </row>
    <row r="697" spans="1:14" s="211" customFormat="1" ht="12.65" customHeight="1" x14ac:dyDescent="0.3">
      <c r="A697" s="222">
        <v>7200</v>
      </c>
      <c r="B697" s="221" t="s">
        <v>663</v>
      </c>
      <c r="C697" s="227" t="str">
        <f>AE86</f>
        <v>x</v>
      </c>
      <c r="D697" s="227">
        <f>(D616/D613)*AE91</f>
        <v>0</v>
      </c>
      <c r="E697" s="229">
        <f>(E624/E613)*SUM(C697:D697)</f>
        <v>0</v>
      </c>
      <c r="F697" s="229">
        <f>(F625/F613)*AE65</f>
        <v>0</v>
      </c>
      <c r="G697" s="227">
        <f>(G626/G613)*AE92</f>
        <v>0</v>
      </c>
      <c r="H697" s="229">
        <f>(H629/H613)*AE61</f>
        <v>0</v>
      </c>
      <c r="I697" s="227">
        <f>(I630/I613)*AE93</f>
        <v>0</v>
      </c>
      <c r="J697" s="227">
        <f>(J631/J613)*AE94</f>
        <v>0</v>
      </c>
      <c r="K697" s="227">
        <f>(K645/K613)*AE90</f>
        <v>0</v>
      </c>
      <c r="L697" s="227" t="e">
        <f>(L648/L613)*AE95</f>
        <v>#DIV/0!</v>
      </c>
      <c r="M697" s="211" t="e">
        <f t="shared" si="0"/>
        <v>#DIV/0!</v>
      </c>
      <c r="N697" s="221" t="s">
        <v>664</v>
      </c>
    </row>
    <row r="698" spans="1:14" s="211" customFormat="1" ht="12.65" customHeight="1" x14ac:dyDescent="0.3">
      <c r="A698" s="222">
        <v>7220</v>
      </c>
      <c r="B698" s="221" t="s">
        <v>665</v>
      </c>
      <c r="C698" s="227" t="str">
        <f>AF86</f>
        <v>x</v>
      </c>
      <c r="D698" s="227">
        <f>(D616/D613)*AF91</f>
        <v>0</v>
      </c>
      <c r="E698" s="229">
        <f>(E624/E613)*SUM(C698:D698)</f>
        <v>0</v>
      </c>
      <c r="F698" s="229">
        <f>(F625/F613)*AF65</f>
        <v>0</v>
      </c>
      <c r="G698" s="227">
        <f>(G626/G613)*AF92</f>
        <v>0</v>
      </c>
      <c r="H698" s="229">
        <f>(H629/H613)*AF61</f>
        <v>0</v>
      </c>
      <c r="I698" s="227">
        <f>(I630/I613)*AF93</f>
        <v>0</v>
      </c>
      <c r="J698" s="227">
        <f>(J631/J613)*AF94</f>
        <v>0</v>
      </c>
      <c r="K698" s="227">
        <f>(K645/K613)*AF90</f>
        <v>0</v>
      </c>
      <c r="L698" s="227" t="e">
        <f>(L648/L613)*AF95</f>
        <v>#DIV/0!</v>
      </c>
      <c r="M698" s="211" t="e">
        <f t="shared" si="0"/>
        <v>#DIV/0!</v>
      </c>
      <c r="N698" s="221" t="s">
        <v>666</v>
      </c>
    </row>
    <row r="699" spans="1:14" s="211" customFormat="1" ht="12.65" customHeight="1" x14ac:dyDescent="0.3">
      <c r="A699" s="222">
        <v>7230</v>
      </c>
      <c r="B699" s="221" t="s">
        <v>667</v>
      </c>
      <c r="C699" s="227" t="str">
        <f>AG86</f>
        <v>x</v>
      </c>
      <c r="D699" s="227">
        <f>(D616/D613)*AG91</f>
        <v>0</v>
      </c>
      <c r="E699" s="229">
        <f>(E624/E613)*SUM(C699:D699)</f>
        <v>0</v>
      </c>
      <c r="F699" s="229">
        <f>(F625/F613)*AG65</f>
        <v>0</v>
      </c>
      <c r="G699" s="227">
        <f>(G626/G613)*AG92</f>
        <v>0</v>
      </c>
      <c r="H699" s="229">
        <f>(H629/H613)*AG61</f>
        <v>0</v>
      </c>
      <c r="I699" s="227">
        <f>(I630/I613)*AG93</f>
        <v>0</v>
      </c>
      <c r="J699" s="227">
        <f>(J631/J613)*AG94</f>
        <v>0</v>
      </c>
      <c r="K699" s="227">
        <f>(K645/K613)*AG90</f>
        <v>0</v>
      </c>
      <c r="L699" s="227" t="e">
        <f>(L648/L613)*AG95</f>
        <v>#DIV/0!</v>
      </c>
      <c r="M699" s="211" t="e">
        <f t="shared" si="0"/>
        <v>#DIV/0!</v>
      </c>
      <c r="N699" s="221" t="s">
        <v>668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>
        <f>(E624/E613)*SUM(C700:D700)</f>
        <v>0</v>
      </c>
      <c r="F700" s="229">
        <f>(F625/F613)*AH65</f>
        <v>0</v>
      </c>
      <c r="G700" s="227">
        <f>(G626/G613)*AH92</f>
        <v>0</v>
      </c>
      <c r="H700" s="229">
        <f>(H629/H613)*AH61</f>
        <v>0</v>
      </c>
      <c r="I700" s="227">
        <f>(I630/I613)*AH93</f>
        <v>0</v>
      </c>
      <c r="J700" s="227">
        <f>(J631/J613)*AH94</f>
        <v>0</v>
      </c>
      <c r="K700" s="227">
        <f>(K645/K613)*AH90</f>
        <v>0</v>
      </c>
      <c r="L700" s="227" t="e">
        <f>(L648/L613)*AH95</f>
        <v>#DIV/0!</v>
      </c>
      <c r="M700" s="211" t="e">
        <f t="shared" si="0"/>
        <v>#DIV/0!</v>
      </c>
      <c r="N700" s="221" t="s">
        <v>669</v>
      </c>
    </row>
    <row r="701" spans="1:14" s="211" customFormat="1" ht="12.65" customHeight="1" x14ac:dyDescent="0.3">
      <c r="A701" s="222">
        <v>7250</v>
      </c>
      <c r="B701" s="221" t="s">
        <v>670</v>
      </c>
      <c r="C701" s="227" t="str">
        <f>AI86</f>
        <v>x</v>
      </c>
      <c r="D701" s="227">
        <f>(D616/D613)*AI91</f>
        <v>0</v>
      </c>
      <c r="E701" s="229">
        <f>(E624/E613)*SUM(C701:D701)</f>
        <v>0</v>
      </c>
      <c r="F701" s="229">
        <f>(F625/F613)*AI65</f>
        <v>0</v>
      </c>
      <c r="G701" s="227">
        <f>(G626/G613)*AI92</f>
        <v>0</v>
      </c>
      <c r="H701" s="229">
        <f>(H629/H613)*AI61</f>
        <v>0</v>
      </c>
      <c r="I701" s="227">
        <f>(I630/I613)*AI93</f>
        <v>0</v>
      </c>
      <c r="J701" s="227">
        <f>(J631/J613)*AI94</f>
        <v>0</v>
      </c>
      <c r="K701" s="227">
        <f>(K645/K613)*AI90</f>
        <v>0</v>
      </c>
      <c r="L701" s="227" t="e">
        <f>(L648/L613)*AI95</f>
        <v>#DIV/0!</v>
      </c>
      <c r="M701" s="211" t="e">
        <f t="shared" si="0"/>
        <v>#DIV/0!</v>
      </c>
      <c r="N701" s="221" t="s">
        <v>671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>
        <f>(E624/E613)*SUM(C702:D702)</f>
        <v>0</v>
      </c>
      <c r="F702" s="229">
        <f>(F625/F613)*AJ65</f>
        <v>0</v>
      </c>
      <c r="G702" s="227">
        <f>(G626/G613)*AJ92</f>
        <v>0</v>
      </c>
      <c r="H702" s="229">
        <f>(H629/H613)*AJ61</f>
        <v>0</v>
      </c>
      <c r="I702" s="227">
        <f>(I630/I613)*AJ93</f>
        <v>0</v>
      </c>
      <c r="J702" s="227">
        <f>(J631/J613)*AJ94</f>
        <v>0</v>
      </c>
      <c r="K702" s="227">
        <f>(K645/K613)*AJ90</f>
        <v>0</v>
      </c>
      <c r="L702" s="227" t="e">
        <f>(L648/L613)*AJ95</f>
        <v>#DIV/0!</v>
      </c>
      <c r="M702" s="211" t="e">
        <f t="shared" si="0"/>
        <v>#DIV/0!</v>
      </c>
      <c r="N702" s="221" t="s">
        <v>672</v>
      </c>
    </row>
    <row r="703" spans="1:14" s="211" customFormat="1" ht="12.65" customHeight="1" x14ac:dyDescent="0.3">
      <c r="A703" s="222">
        <v>7310</v>
      </c>
      <c r="B703" s="221" t="s">
        <v>673</v>
      </c>
      <c r="C703" s="227" t="str">
        <f>AK86</f>
        <v>x</v>
      </c>
      <c r="D703" s="227">
        <f>(D616/D613)*AK91</f>
        <v>0</v>
      </c>
      <c r="E703" s="229">
        <f>(E624/E613)*SUM(C703:D703)</f>
        <v>0</v>
      </c>
      <c r="F703" s="229">
        <f>(F625/F613)*AK65</f>
        <v>0</v>
      </c>
      <c r="G703" s="227">
        <f>(G626/G613)*AK92</f>
        <v>0</v>
      </c>
      <c r="H703" s="229">
        <f>(H629/H613)*AK61</f>
        <v>0</v>
      </c>
      <c r="I703" s="227">
        <f>(I630/I613)*AK93</f>
        <v>0</v>
      </c>
      <c r="J703" s="227">
        <f>(J631/J613)*AK94</f>
        <v>0</v>
      </c>
      <c r="K703" s="227">
        <f>(K645/K613)*AK90</f>
        <v>0</v>
      </c>
      <c r="L703" s="227" t="e">
        <f>(L648/L613)*AK95</f>
        <v>#DIV/0!</v>
      </c>
      <c r="M703" s="211" t="e">
        <f t="shared" si="0"/>
        <v>#DIV/0!</v>
      </c>
      <c r="N703" s="221" t="s">
        <v>674</v>
      </c>
    </row>
    <row r="704" spans="1:14" s="211" customFormat="1" ht="12.65" customHeight="1" x14ac:dyDescent="0.3">
      <c r="A704" s="222">
        <v>7320</v>
      </c>
      <c r="B704" s="221" t="s">
        <v>675</v>
      </c>
      <c r="C704" s="227" t="str">
        <f>AL86</f>
        <v>x</v>
      </c>
      <c r="D704" s="227">
        <f>(D616/D613)*AL91</f>
        <v>0</v>
      </c>
      <c r="E704" s="229">
        <f>(E624/E613)*SUM(C704:D704)</f>
        <v>0</v>
      </c>
      <c r="F704" s="229">
        <f>(F625/F613)*AL65</f>
        <v>0</v>
      </c>
      <c r="G704" s="227">
        <f>(G626/G613)*AL92</f>
        <v>0</v>
      </c>
      <c r="H704" s="229">
        <f>(H629/H613)*AL61</f>
        <v>0</v>
      </c>
      <c r="I704" s="227">
        <f>(I630/I613)*AL93</f>
        <v>0</v>
      </c>
      <c r="J704" s="227">
        <f>(J631/J613)*AL94</f>
        <v>0</v>
      </c>
      <c r="K704" s="227">
        <f>(K645/K613)*AL90</f>
        <v>0</v>
      </c>
      <c r="L704" s="227" t="e">
        <f>(L648/L613)*AL95</f>
        <v>#DIV/0!</v>
      </c>
      <c r="M704" s="211" t="e">
        <f t="shared" si="0"/>
        <v>#DIV/0!</v>
      </c>
      <c r="N704" s="221" t="s">
        <v>676</v>
      </c>
    </row>
    <row r="705" spans="1:14" s="211" customFormat="1" ht="12.65" customHeight="1" x14ac:dyDescent="0.3">
      <c r="A705" s="222">
        <v>7330</v>
      </c>
      <c r="B705" s="221" t="s">
        <v>677</v>
      </c>
      <c r="C705" s="227" t="str">
        <f>AM86</f>
        <v>x</v>
      </c>
      <c r="D705" s="227">
        <f>(D616/D613)*AM91</f>
        <v>0</v>
      </c>
      <c r="E705" s="229">
        <f>(E624/E613)*SUM(C705:D705)</f>
        <v>0</v>
      </c>
      <c r="F705" s="229">
        <f>(F625/F613)*AM65</f>
        <v>0</v>
      </c>
      <c r="G705" s="227">
        <f>(G626/G613)*AM92</f>
        <v>0</v>
      </c>
      <c r="H705" s="229">
        <f>(H629/H613)*AM61</f>
        <v>0</v>
      </c>
      <c r="I705" s="227">
        <f>(I630/I613)*AM93</f>
        <v>0</v>
      </c>
      <c r="J705" s="227">
        <f>(J631/J613)*AM94</f>
        <v>0</v>
      </c>
      <c r="K705" s="227">
        <f>(K645/K613)*AM90</f>
        <v>0</v>
      </c>
      <c r="L705" s="227" t="e">
        <f>(L648/L613)*AM95</f>
        <v>#DIV/0!</v>
      </c>
      <c r="M705" s="211" t="e">
        <f t="shared" si="0"/>
        <v>#DIV/0!</v>
      </c>
      <c r="N705" s="221" t="s">
        <v>678</v>
      </c>
    </row>
    <row r="706" spans="1:14" s="211" customFormat="1" ht="12.65" customHeight="1" x14ac:dyDescent="0.3">
      <c r="A706" s="222">
        <v>7340</v>
      </c>
      <c r="B706" s="221" t="s">
        <v>679</v>
      </c>
      <c r="C706" s="227" t="str">
        <f>AN86</f>
        <v>x</v>
      </c>
      <c r="D706" s="227">
        <f>(D616/D613)*AN91</f>
        <v>0</v>
      </c>
      <c r="E706" s="229">
        <f>(E624/E613)*SUM(C706:D706)</f>
        <v>0</v>
      </c>
      <c r="F706" s="229">
        <f>(F625/F613)*AN65</f>
        <v>0</v>
      </c>
      <c r="G706" s="227">
        <f>(G626/G613)*AN92</f>
        <v>0</v>
      </c>
      <c r="H706" s="229">
        <f>(H629/H613)*AN61</f>
        <v>0</v>
      </c>
      <c r="I706" s="227">
        <f>(I630/I613)*AN93</f>
        <v>0</v>
      </c>
      <c r="J706" s="227">
        <f>(J631/J613)*AN94</f>
        <v>0</v>
      </c>
      <c r="K706" s="227">
        <f>(K645/K613)*AN90</f>
        <v>0</v>
      </c>
      <c r="L706" s="227" t="e">
        <f>(L648/L613)*AN95</f>
        <v>#DIV/0!</v>
      </c>
      <c r="M706" s="211" t="e">
        <f t="shared" si="0"/>
        <v>#DIV/0!</v>
      </c>
      <c r="N706" s="221" t="s">
        <v>680</v>
      </c>
    </row>
    <row r="707" spans="1:14" s="211" customFormat="1" ht="12.65" customHeight="1" x14ac:dyDescent="0.3">
      <c r="A707" s="222">
        <v>7350</v>
      </c>
      <c r="B707" s="221" t="s">
        <v>681</v>
      </c>
      <c r="C707" s="227" t="str">
        <f>AO86</f>
        <v>x</v>
      </c>
      <c r="D707" s="227">
        <f>(D616/D613)*AO91</f>
        <v>4341.523431832471</v>
      </c>
      <c r="E707" s="229">
        <f>(E624/E613)*SUM(C707:D707)</f>
        <v>0</v>
      </c>
      <c r="F707" s="229">
        <f>(F625/F613)*AO65</f>
        <v>0</v>
      </c>
      <c r="G707" s="227">
        <f>(G626/G613)*AO92</f>
        <v>0</v>
      </c>
      <c r="H707" s="229">
        <f>(H629/H613)*AO61</f>
        <v>0</v>
      </c>
      <c r="I707" s="227">
        <f>(I630/I613)*AO93</f>
        <v>0</v>
      </c>
      <c r="J707" s="227">
        <f>(J631/J613)*AO94</f>
        <v>0</v>
      </c>
      <c r="K707" s="227">
        <f>(K645/K613)*AO90</f>
        <v>0</v>
      </c>
      <c r="L707" s="227" t="e">
        <f>(L648/L613)*AO95</f>
        <v>#DIV/0!</v>
      </c>
      <c r="M707" s="211" t="e">
        <f t="shared" si="0"/>
        <v>#DIV/0!</v>
      </c>
      <c r="N707" s="221" t="s">
        <v>682</v>
      </c>
    </row>
    <row r="708" spans="1:14" s="211" customFormat="1" ht="12.65" customHeight="1" x14ac:dyDescent="0.3">
      <c r="A708" s="222">
        <v>7380</v>
      </c>
      <c r="B708" s="221" t="s">
        <v>683</v>
      </c>
      <c r="C708" s="227" t="str">
        <f>AP86</f>
        <v>x</v>
      </c>
      <c r="D708" s="227">
        <f>(D616/D613)*AP91</f>
        <v>0</v>
      </c>
      <c r="E708" s="229">
        <f>(E624/E613)*SUM(C708:D708)</f>
        <v>0</v>
      </c>
      <c r="F708" s="229">
        <f>(F625/F613)*AP65</f>
        <v>0</v>
      </c>
      <c r="G708" s="227">
        <f>(G626/G613)*AP92</f>
        <v>0</v>
      </c>
      <c r="H708" s="229">
        <f>(H629/H613)*AP61</f>
        <v>0</v>
      </c>
      <c r="I708" s="227">
        <f>(I630/I613)*AP93</f>
        <v>0</v>
      </c>
      <c r="J708" s="227">
        <f>(J631/J613)*AP94</f>
        <v>0</v>
      </c>
      <c r="K708" s="227">
        <f>(K645/K613)*AP90</f>
        <v>0</v>
      </c>
      <c r="L708" s="227" t="e">
        <f>(L648/L613)*AP95</f>
        <v>#DIV/0!</v>
      </c>
      <c r="M708" s="211" t="e">
        <f t="shared" si="0"/>
        <v>#DIV/0!</v>
      </c>
      <c r="N708" s="221" t="s">
        <v>684</v>
      </c>
    </row>
    <row r="709" spans="1:14" s="211" customFormat="1" ht="12.65" customHeight="1" x14ac:dyDescent="0.3">
      <c r="A709" s="222">
        <v>7390</v>
      </c>
      <c r="B709" s="221" t="s">
        <v>685</v>
      </c>
      <c r="C709" s="227" t="str">
        <f>AQ86</f>
        <v>x</v>
      </c>
      <c r="D709" s="227">
        <f>(D616/D613)*AQ91</f>
        <v>0</v>
      </c>
      <c r="E709" s="229">
        <f>(E624/E613)*SUM(C709:D709)</f>
        <v>0</v>
      </c>
      <c r="F709" s="229">
        <f>(F625/F613)*AQ65</f>
        <v>0</v>
      </c>
      <c r="G709" s="227">
        <f>(G626/G613)*AQ92</f>
        <v>0</v>
      </c>
      <c r="H709" s="229">
        <f>(H629/H613)*AQ61</f>
        <v>0</v>
      </c>
      <c r="I709" s="227">
        <f>(I630/I613)*AQ93</f>
        <v>0</v>
      </c>
      <c r="J709" s="227">
        <f>(J631/J613)*AQ94</f>
        <v>0</v>
      </c>
      <c r="K709" s="227">
        <f>(K645/K613)*AQ90</f>
        <v>0</v>
      </c>
      <c r="L709" s="227" t="e">
        <f>(L648/L613)*AQ95</f>
        <v>#DIV/0!</v>
      </c>
      <c r="M709" s="211" t="e">
        <f t="shared" si="0"/>
        <v>#DIV/0!</v>
      </c>
      <c r="N709" s="221" t="s">
        <v>686</v>
      </c>
    </row>
    <row r="710" spans="1:14" s="211" customFormat="1" ht="12.65" customHeight="1" x14ac:dyDescent="0.3">
      <c r="A710" s="222">
        <v>7400</v>
      </c>
      <c r="B710" s="221" t="s">
        <v>687</v>
      </c>
      <c r="C710" s="227" t="str">
        <f>AR86</f>
        <v>x</v>
      </c>
      <c r="D710" s="227">
        <f>(D616/D613)*AR91</f>
        <v>0</v>
      </c>
      <c r="E710" s="229">
        <f>(E624/E613)*SUM(C710:D710)</f>
        <v>0</v>
      </c>
      <c r="F710" s="229">
        <f>(F625/F613)*AR65</f>
        <v>0</v>
      </c>
      <c r="G710" s="227">
        <f>(G626/G613)*AR92</f>
        <v>0</v>
      </c>
      <c r="H710" s="229">
        <f>(H629/H613)*AR61</f>
        <v>0</v>
      </c>
      <c r="I710" s="227">
        <f>(I630/I613)*AR93</f>
        <v>0</v>
      </c>
      <c r="J710" s="227">
        <f>(J631/J613)*AR94</f>
        <v>0</v>
      </c>
      <c r="K710" s="227">
        <f>(K645/K613)*AR90</f>
        <v>0</v>
      </c>
      <c r="L710" s="227" t="e">
        <f>(L648/L613)*AR95</f>
        <v>#DIV/0!</v>
      </c>
      <c r="M710" s="211" t="e">
        <f t="shared" si="0"/>
        <v>#DIV/0!</v>
      </c>
      <c r="N710" s="221" t="s">
        <v>688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>
        <f>(E624/E613)*SUM(C711:D711)</f>
        <v>0</v>
      </c>
      <c r="F711" s="229">
        <f>(F625/F613)*AS65</f>
        <v>0</v>
      </c>
      <c r="G711" s="227">
        <f>(G626/G613)*AS92</f>
        <v>0</v>
      </c>
      <c r="H711" s="229">
        <f>(H629/H613)*AS61</f>
        <v>0</v>
      </c>
      <c r="I711" s="227">
        <f>(I630/I613)*AS93</f>
        <v>0</v>
      </c>
      <c r="J711" s="227">
        <f>(J631/J613)*AS94</f>
        <v>0</v>
      </c>
      <c r="K711" s="227">
        <f>(K645/K613)*AS90</f>
        <v>0</v>
      </c>
      <c r="L711" s="227" t="e">
        <f>(L648/L613)*AS95</f>
        <v>#DIV/0!</v>
      </c>
      <c r="M711" s="211" t="e">
        <f t="shared" si="0"/>
        <v>#DIV/0!</v>
      </c>
      <c r="N711" s="221" t="s">
        <v>689</v>
      </c>
    </row>
    <row r="712" spans="1:14" s="211" customFormat="1" ht="12.65" customHeight="1" x14ac:dyDescent="0.3">
      <c r="A712" s="222">
        <v>7420</v>
      </c>
      <c r="B712" s="221" t="s">
        <v>690</v>
      </c>
      <c r="C712" s="227" t="str">
        <f>AT86</f>
        <v>x</v>
      </c>
      <c r="D712" s="227">
        <f>(D616/D613)*AT91</f>
        <v>0</v>
      </c>
      <c r="E712" s="229">
        <f>(E624/E613)*SUM(C712:D712)</f>
        <v>0</v>
      </c>
      <c r="F712" s="229">
        <f>(F625/F613)*AT65</f>
        <v>0</v>
      </c>
      <c r="G712" s="227">
        <f>(G626/G613)*AT92</f>
        <v>0</v>
      </c>
      <c r="H712" s="229">
        <f>(H629/H613)*AT61</f>
        <v>0</v>
      </c>
      <c r="I712" s="227">
        <f>(I630/I613)*AT93</f>
        <v>0</v>
      </c>
      <c r="J712" s="227">
        <f>(J631/J613)*AT94</f>
        <v>0</v>
      </c>
      <c r="K712" s="227">
        <f>(K645/K613)*AT90</f>
        <v>0</v>
      </c>
      <c r="L712" s="227" t="e">
        <f>(L648/L613)*AT95</f>
        <v>#DIV/0!</v>
      </c>
      <c r="M712" s="211" t="e">
        <f t="shared" si="0"/>
        <v>#DIV/0!</v>
      </c>
      <c r="N712" s="221" t="s">
        <v>691</v>
      </c>
    </row>
    <row r="713" spans="1:14" s="211" customFormat="1" ht="12.65" customHeight="1" x14ac:dyDescent="0.3">
      <c r="A713" s="222">
        <v>7430</v>
      </c>
      <c r="B713" s="221" t="s">
        <v>692</v>
      </c>
      <c r="C713" s="227" t="str">
        <f>AU86</f>
        <v>x</v>
      </c>
      <c r="D713" s="227">
        <f>(D616/D613)*AU91</f>
        <v>0</v>
      </c>
      <c r="E713" s="229">
        <f>(E624/E613)*SUM(C713:D713)</f>
        <v>0</v>
      </c>
      <c r="F713" s="229">
        <f>(F625/F613)*AU65</f>
        <v>0</v>
      </c>
      <c r="G713" s="227">
        <f>(G626/G613)*AU92</f>
        <v>0</v>
      </c>
      <c r="H713" s="229">
        <f>(H629/H613)*AU61</f>
        <v>0</v>
      </c>
      <c r="I713" s="227">
        <f>(I630/I613)*AU93</f>
        <v>0</v>
      </c>
      <c r="J713" s="227">
        <f>(J631/J613)*AU94</f>
        <v>0</v>
      </c>
      <c r="K713" s="227">
        <f>(K645/K613)*AU90</f>
        <v>0</v>
      </c>
      <c r="L713" s="227" t="e">
        <f>(L648/L613)*AU95</f>
        <v>#DIV/0!</v>
      </c>
      <c r="M713" s="211" t="e">
        <f t="shared" si="0"/>
        <v>#DIV/0!</v>
      </c>
      <c r="N713" s="221" t="s">
        <v>693</v>
      </c>
    </row>
    <row r="714" spans="1:14" s="211" customFormat="1" ht="12.65" customHeight="1" x14ac:dyDescent="0.3">
      <c r="A714" s="222">
        <v>7490</v>
      </c>
      <c r="B714" s="221" t="s">
        <v>694</v>
      </c>
      <c r="C714" s="227" t="str">
        <f>AV86</f>
        <v>x</v>
      </c>
      <c r="D714" s="227">
        <f>(D616/D613)*AV91</f>
        <v>0</v>
      </c>
      <c r="E714" s="229">
        <f>(E624/E613)*SUM(C714:D714)</f>
        <v>0</v>
      </c>
      <c r="F714" s="229">
        <f>(F625/F613)*AV65</f>
        <v>0</v>
      </c>
      <c r="G714" s="227">
        <f>(G626/G613)*AV92</f>
        <v>0</v>
      </c>
      <c r="H714" s="229">
        <f>(H629/H613)*AV61</f>
        <v>0</v>
      </c>
      <c r="I714" s="227">
        <f>(I630/I613)*AV93</f>
        <v>0</v>
      </c>
      <c r="J714" s="227">
        <f>(J631/J613)*AV94</f>
        <v>0</v>
      </c>
      <c r="K714" s="227">
        <f>(K645/K613)*AV90</f>
        <v>0</v>
      </c>
      <c r="L714" s="227" t="e">
        <f>(L648/L613)*AV95</f>
        <v>#DIV/0!</v>
      </c>
      <c r="M714" s="211" t="e">
        <f t="shared" si="0"/>
        <v>#DIV/0!</v>
      </c>
      <c r="N714" s="223" t="s">
        <v>695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33040</v>
      </c>
      <c r="D716" s="211">
        <f>SUM(D617:D648)+SUM(D669:D714)</f>
        <v>33040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1" t="s">
        <v>696</v>
      </c>
    </row>
    <row r="717" spans="1:14" s="211" customFormat="1" ht="12.65" customHeight="1" x14ac:dyDescent="0.3">
      <c r="C717" s="224">
        <f>CE86</f>
        <v>941175</v>
      </c>
      <c r="D717" s="211">
        <f>D616</f>
        <v>33040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33040</v>
      </c>
      <c r="N717" s="221" t="s">
        <v>697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00FF-8B54-4365-AAD0-B911A22C2B7A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1044</v>
      </c>
      <c r="B1" s="11" t="s">
        <v>1045</v>
      </c>
      <c r="C1" s="11" t="s">
        <v>1046</v>
      </c>
      <c r="D1" s="11" t="s">
        <v>1047</v>
      </c>
      <c r="E1" s="11" t="s">
        <v>1048</v>
      </c>
      <c r="F1" s="11" t="s">
        <v>1049</v>
      </c>
      <c r="G1" s="11" t="s">
        <v>1050</v>
      </c>
      <c r="H1" s="11" t="s">
        <v>1051</v>
      </c>
      <c r="I1" s="11" t="s">
        <v>1052</v>
      </c>
      <c r="J1" s="11" t="s">
        <v>1053</v>
      </c>
      <c r="K1" s="11" t="s">
        <v>1054</v>
      </c>
      <c r="L1" s="11" t="s">
        <v>1055</v>
      </c>
      <c r="M1" s="11" t="s">
        <v>1056</v>
      </c>
      <c r="N1" s="11" t="s">
        <v>1057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046</v>
      </c>
      <c r="C2" s="11" t="str">
        <f>SUBSTITUTE(LEFT(data!C98,49),",","")</f>
        <v>PHM Medical Center</v>
      </c>
      <c r="D2" s="11" t="str">
        <f>LEFT(data!C99, 49)</f>
        <v>723 Memorial St</v>
      </c>
      <c r="E2" s="11" t="str">
        <f>LEFT(data!C100, 100)</f>
        <v>Prosser</v>
      </c>
      <c r="F2" s="11" t="str">
        <f>LEFT(data!C101, 2)</f>
        <v>WA</v>
      </c>
      <c r="G2" s="11" t="str">
        <f>LEFT(data!C102, 100)</f>
        <v>99350</v>
      </c>
      <c r="H2" s="11" t="str">
        <f>LEFT(data!C103, 100)</f>
        <v>Benton</v>
      </c>
      <c r="I2" s="11" t="str">
        <f>LEFT(data!C104, 49)</f>
        <v>Craig Marks</v>
      </c>
      <c r="J2" s="11" t="str">
        <f>LEFT(data!C105, 49)</f>
        <v>David Rollins</v>
      </c>
      <c r="K2" s="11" t="str">
        <f>LEFT(data!C107, 49)</f>
        <v>509-786-2222</v>
      </c>
      <c r="L2" s="11" t="str">
        <f>LEFT(data!C108, 49)</f>
        <v>509-786-6660</v>
      </c>
      <c r="M2" s="11" t="str">
        <f>LEFT(data!C109, 49)</f>
        <v>Michael Smith</v>
      </c>
      <c r="N2" s="11" t="str">
        <f>LEFT(data!C110, 49)</f>
        <v>mhsmith@prosserhealth.org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B04B-0E6C-4A4E-AF87-D38F438CDCE4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1058</v>
      </c>
      <c r="B1" s="12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  <c r="O1" s="10" t="s">
        <v>1072</v>
      </c>
      <c r="P1" s="10" t="s">
        <v>1073</v>
      </c>
      <c r="Q1" s="10" t="s">
        <v>1074</v>
      </c>
      <c r="R1" s="10" t="s">
        <v>1075</v>
      </c>
      <c r="S1" s="10" t="s">
        <v>1076</v>
      </c>
      <c r="T1" s="10" t="s">
        <v>1077</v>
      </c>
      <c r="U1" s="10" t="s">
        <v>1078</v>
      </c>
      <c r="V1" s="10" t="s">
        <v>1079</v>
      </c>
      <c r="W1" s="10" t="s">
        <v>1080</v>
      </c>
      <c r="X1" s="10" t="s">
        <v>1081</v>
      </c>
      <c r="Y1" s="10" t="s">
        <v>1082</v>
      </c>
      <c r="Z1" s="10" t="s">
        <v>1083</v>
      </c>
      <c r="AA1" s="10" t="s">
        <v>1084</v>
      </c>
      <c r="AB1" s="10" t="s">
        <v>1085</v>
      </c>
      <c r="AC1" s="10" t="s">
        <v>1086</v>
      </c>
      <c r="AD1" s="10" t="s">
        <v>1087</v>
      </c>
      <c r="AE1" s="10" t="s">
        <v>1088</v>
      </c>
      <c r="AF1" s="10" t="s">
        <v>1089</v>
      </c>
      <c r="AG1" s="10" t="s">
        <v>1090</v>
      </c>
      <c r="AH1" s="10" t="s">
        <v>1091</v>
      </c>
      <c r="AI1" s="10" t="s">
        <v>1092</v>
      </c>
      <c r="AJ1" s="10" t="s">
        <v>1093</v>
      </c>
      <c r="AK1" s="10" t="s">
        <v>1094</v>
      </c>
      <c r="AL1" s="10" t="s">
        <v>1095</v>
      </c>
      <c r="AM1" s="10" t="s">
        <v>1096</v>
      </c>
      <c r="AN1" s="10" t="s">
        <v>1097</v>
      </c>
      <c r="AO1" s="10" t="s">
        <v>1098</v>
      </c>
      <c r="AP1" s="10" t="s">
        <v>1099</v>
      </c>
      <c r="AQ1" s="10" t="s">
        <v>1100</v>
      </c>
      <c r="AR1" s="10" t="s">
        <v>1101</v>
      </c>
      <c r="AS1" s="10" t="s">
        <v>1102</v>
      </c>
      <c r="AT1" s="10" t="s">
        <v>1103</v>
      </c>
      <c r="AU1" s="10" t="s">
        <v>1104</v>
      </c>
      <c r="AV1" s="10" t="s">
        <v>1105</v>
      </c>
      <c r="AW1" s="10" t="s">
        <v>1106</v>
      </c>
      <c r="AX1" s="10" t="s">
        <v>1107</v>
      </c>
      <c r="AY1" s="10" t="s">
        <v>1108</v>
      </c>
      <c r="AZ1" s="10" t="s">
        <v>1109</v>
      </c>
      <c r="BA1" s="10" t="s">
        <v>1110</v>
      </c>
      <c r="BB1" s="10" t="s">
        <v>1111</v>
      </c>
      <c r="BC1" s="10" t="s">
        <v>1112</v>
      </c>
      <c r="BD1" s="10" t="s">
        <v>1113</v>
      </c>
      <c r="BE1" s="10" t="s">
        <v>1114</v>
      </c>
      <c r="BF1" s="10" t="s">
        <v>1115</v>
      </c>
      <c r="BG1" s="10" t="s">
        <v>1116</v>
      </c>
      <c r="BH1" s="10" t="s">
        <v>1117</v>
      </c>
      <c r="BI1" s="10" t="s">
        <v>1118</v>
      </c>
      <c r="BJ1" s="10" t="s">
        <v>1119</v>
      </c>
      <c r="BK1" s="10" t="s">
        <v>1120</v>
      </c>
      <c r="BL1" s="10" t="s">
        <v>1121</v>
      </c>
      <c r="BM1" s="10" t="s">
        <v>1122</v>
      </c>
      <c r="BN1" s="10" t="s">
        <v>1123</v>
      </c>
      <c r="BO1" s="10" t="s">
        <v>1124</v>
      </c>
      <c r="BP1" s="10" t="s">
        <v>1125</v>
      </c>
      <c r="BQ1" s="10" t="s">
        <v>1126</v>
      </c>
      <c r="BR1" s="10" t="s">
        <v>1127</v>
      </c>
      <c r="BS1" s="10" t="s">
        <v>1128</v>
      </c>
      <c r="BT1" s="10" t="s">
        <v>1129</v>
      </c>
      <c r="BU1" s="10" t="s">
        <v>1130</v>
      </c>
      <c r="BV1" s="10" t="s">
        <v>1131</v>
      </c>
      <c r="BW1" s="10" t="s">
        <v>1132</v>
      </c>
      <c r="BX1" s="10" t="s">
        <v>1133</v>
      </c>
      <c r="BY1" s="10" t="s">
        <v>1134</v>
      </c>
      <c r="BZ1" s="10" t="s">
        <v>1135</v>
      </c>
      <c r="CA1" s="10" t="s">
        <v>1136</v>
      </c>
      <c r="CB1" s="10" t="s">
        <v>1137</v>
      </c>
      <c r="CC1" s="10" t="s">
        <v>1138</v>
      </c>
      <c r="CD1" s="10" t="s">
        <v>1139</v>
      </c>
      <c r="CE1" s="10" t="s">
        <v>1140</v>
      </c>
      <c r="CF1" s="10" t="s">
        <v>1141</v>
      </c>
    </row>
    <row r="2" spans="1:84" s="178" customFormat="1" ht="12.65" customHeight="1" x14ac:dyDescent="0.35">
      <c r="A2" s="12" t="str">
        <f>RIGHT(data!C97,3)</f>
        <v>046</v>
      </c>
      <c r="B2" s="209" t="str">
        <f>RIGHT(data!C96,4)</f>
        <v>2023</v>
      </c>
      <c r="C2" s="12" t="s">
        <v>1142</v>
      </c>
      <c r="D2" s="208">
        <f>ROUND(N(data!C181),0)</f>
        <v>2919133</v>
      </c>
      <c r="E2" s="208">
        <f>ROUND(N(data!C182),0)</f>
        <v>75571</v>
      </c>
      <c r="F2" s="208">
        <f>ROUND(N(data!C183),0)</f>
        <v>439347</v>
      </c>
      <c r="G2" s="208">
        <f>ROUND(N(data!C184),0)</f>
        <v>7425696</v>
      </c>
      <c r="H2" s="208">
        <f>ROUND(N(data!C185),0)</f>
        <v>63993</v>
      </c>
      <c r="I2" s="208">
        <f>ROUND(N(data!C186),0)</f>
        <v>1405077</v>
      </c>
      <c r="J2" s="208">
        <f>ROUND(N(data!C187)+N(data!C188),0)</f>
        <v>-551090</v>
      </c>
      <c r="K2" s="208">
        <f>ROUND(N(data!C191),0)</f>
        <v>144549</v>
      </c>
      <c r="L2" s="208">
        <f>ROUND(N(data!C192),0)</f>
        <v>611791</v>
      </c>
      <c r="M2" s="208">
        <f>ROUND(N(data!C195),0)</f>
        <v>455311</v>
      </c>
      <c r="N2" s="208">
        <f>ROUND(N(data!C196),0)</f>
        <v>211385</v>
      </c>
      <c r="O2" s="208">
        <f>ROUND(N(data!C199),0)</f>
        <v>794788</v>
      </c>
      <c r="P2" s="208">
        <f>ROUND(N(data!C200),0)</f>
        <v>2374</v>
      </c>
      <c r="Q2" s="208">
        <f>ROUND(N(data!C201),0)</f>
        <v>0</v>
      </c>
      <c r="R2" s="208">
        <f>ROUND(N(data!C204),0)</f>
        <v>0</v>
      </c>
      <c r="S2" s="208">
        <f>ROUND(N(data!C205),0)</f>
        <v>946190</v>
      </c>
      <c r="T2" s="208">
        <f>ROUND(N(data!B211),0)</f>
        <v>3121782</v>
      </c>
      <c r="U2" s="208">
        <f>ROUND(N(data!C211),0)</f>
        <v>0</v>
      </c>
      <c r="V2" s="208">
        <f>ROUND(N(data!D211),0)</f>
        <v>0</v>
      </c>
      <c r="W2" s="208">
        <f>ROUND(N(data!B212),0)</f>
        <v>632699</v>
      </c>
      <c r="X2" s="208">
        <f>ROUND(N(data!C212),0)</f>
        <v>0</v>
      </c>
      <c r="Y2" s="208">
        <f>ROUND(N(data!D212),0)</f>
        <v>0</v>
      </c>
      <c r="Z2" s="208">
        <f>ROUND(N(data!B213),0)</f>
        <v>35824393</v>
      </c>
      <c r="AA2" s="208">
        <f>ROUND(N(data!C213),0)</f>
        <v>9460</v>
      </c>
      <c r="AB2" s="208">
        <f>ROUND(N(data!D213),0)</f>
        <v>0</v>
      </c>
      <c r="AC2" s="208">
        <f>ROUND(N(data!B214),0)</f>
        <v>3268423</v>
      </c>
      <c r="AD2" s="208">
        <f>ROUND(N(data!C214),0)</f>
        <v>0</v>
      </c>
      <c r="AE2" s="208">
        <f>ROUND(N(data!D214),0)</f>
        <v>0</v>
      </c>
      <c r="AF2" s="208">
        <f>ROUND(N(data!B215),0)</f>
        <v>670901</v>
      </c>
      <c r="AG2" s="208">
        <f>ROUND(N(data!C215),0)</f>
        <v>772320</v>
      </c>
      <c r="AH2" s="208">
        <f>ROUND(N(data!D215),0)</f>
        <v>0</v>
      </c>
      <c r="AI2" s="208">
        <f>ROUND(N(data!B216),0)</f>
        <v>22874031</v>
      </c>
      <c r="AJ2" s="208">
        <f>ROUND(N(data!C216),0)</f>
        <v>1125396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6104536</v>
      </c>
      <c r="AS2" s="208">
        <f>ROUND(N(data!C219),0)</f>
        <v>45376971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562133</v>
      </c>
      <c r="AY2" s="208">
        <f>ROUND(N(data!C225),0)</f>
        <v>15782</v>
      </c>
      <c r="AZ2" s="208">
        <f>ROUND(N(data!D225),0)</f>
        <v>0</v>
      </c>
      <c r="BA2" s="208">
        <f>ROUND(N(data!B226),0)</f>
        <v>17117202</v>
      </c>
      <c r="BB2" s="208">
        <f>ROUND(N(data!C226),0)</f>
        <v>1026855</v>
      </c>
      <c r="BC2" s="208">
        <f>ROUND(N(data!D226),0)</f>
        <v>0</v>
      </c>
      <c r="BD2" s="208">
        <f>ROUND(N(data!B227),0)</f>
        <v>2047445</v>
      </c>
      <c r="BE2" s="208">
        <f>ROUND(N(data!C227),0)</f>
        <v>171149</v>
      </c>
      <c r="BF2" s="208">
        <f>ROUND(N(data!D227),0)</f>
        <v>0</v>
      </c>
      <c r="BG2" s="208">
        <f>ROUND(N(data!B228),0)</f>
        <v>605491</v>
      </c>
      <c r="BH2" s="208">
        <f>ROUND(N(data!C228),0)</f>
        <v>0</v>
      </c>
      <c r="BI2" s="208">
        <f>ROUND(N(data!D228),0)</f>
        <v>0</v>
      </c>
      <c r="BJ2" s="208">
        <f>ROUND(N(data!B229),0)</f>
        <v>14746271</v>
      </c>
      <c r="BK2" s="208">
        <f>ROUND(N(data!C229),0)</f>
        <v>2756463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73269795</v>
      </c>
      <c r="BW2" s="208">
        <f>ROUND(N(data!C240),0)</f>
        <v>64967078</v>
      </c>
      <c r="BX2" s="208">
        <f>ROUND(N(data!C241),0)</f>
        <v>3787889</v>
      </c>
      <c r="BY2" s="208">
        <f>ROUND(N(data!C242),0)</f>
        <v>0</v>
      </c>
      <c r="BZ2" s="208">
        <f>ROUND(N(data!C243),0)</f>
        <v>0</v>
      </c>
      <c r="CA2" s="208">
        <f>ROUND(N(data!C244),0)</f>
        <v>48803144</v>
      </c>
      <c r="CB2" s="208">
        <f>ROUND(N(data!C247),0)</f>
        <v>2923</v>
      </c>
      <c r="CC2" s="208">
        <f>ROUND(N(data!C249),0)</f>
        <v>5119974</v>
      </c>
      <c r="CD2" s="208">
        <f>ROUND(N(data!C250),0)</f>
        <v>1060077</v>
      </c>
      <c r="CE2" s="208">
        <f>ROUND(N(data!C254)+N(data!C255),0)</f>
        <v>0</v>
      </c>
      <c r="CF2" s="208">
        <f>ROUND(N(data!D237),0)</f>
        <v>9371978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8CF0-848B-4311-8D5D-BC4BF8158F15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1143</v>
      </c>
      <c r="B1" s="12" t="s">
        <v>1144</v>
      </c>
      <c r="C1" s="12" t="s">
        <v>1145</v>
      </c>
      <c r="D1" s="10" t="s">
        <v>1146</v>
      </c>
      <c r="E1" s="10" t="s">
        <v>1147</v>
      </c>
      <c r="F1" s="10" t="s">
        <v>1148</v>
      </c>
      <c r="G1" s="10" t="s">
        <v>1149</v>
      </c>
      <c r="H1" s="10" t="s">
        <v>1150</v>
      </c>
      <c r="I1" s="10" t="s">
        <v>1151</v>
      </c>
      <c r="J1" s="10" t="s">
        <v>1152</v>
      </c>
      <c r="K1" s="10" t="s">
        <v>1153</v>
      </c>
      <c r="L1" s="10" t="s">
        <v>1154</v>
      </c>
      <c r="M1" s="10" t="s">
        <v>1155</v>
      </c>
      <c r="N1" s="10" t="s">
        <v>1156</v>
      </c>
      <c r="O1" s="10" t="s">
        <v>1157</v>
      </c>
      <c r="P1" s="10" t="s">
        <v>1158</v>
      </c>
      <c r="Q1" s="10" t="s">
        <v>1159</v>
      </c>
      <c r="R1" s="10" t="s">
        <v>1160</v>
      </c>
      <c r="S1" s="10" t="s">
        <v>1161</v>
      </c>
      <c r="T1" s="10" t="s">
        <v>1162</v>
      </c>
      <c r="U1" s="10" t="s">
        <v>1163</v>
      </c>
      <c r="V1" s="10" t="s">
        <v>1164</v>
      </c>
      <c r="W1" s="10" t="s">
        <v>1165</v>
      </c>
      <c r="X1" s="10" t="s">
        <v>1166</v>
      </c>
      <c r="Y1" s="10" t="s">
        <v>1167</v>
      </c>
      <c r="Z1" s="10" t="s">
        <v>1168</v>
      </c>
      <c r="AA1" s="10" t="s">
        <v>1169</v>
      </c>
      <c r="AB1" s="10" t="s">
        <v>1170</v>
      </c>
      <c r="AC1" s="10" t="s">
        <v>1171</v>
      </c>
      <c r="AD1" s="10" t="s">
        <v>1172</v>
      </c>
      <c r="AE1" s="10" t="s">
        <v>1173</v>
      </c>
      <c r="AF1" s="10" t="s">
        <v>1174</v>
      </c>
      <c r="AG1" s="10" t="s">
        <v>1175</v>
      </c>
      <c r="AH1" s="10" t="s">
        <v>1176</v>
      </c>
      <c r="AI1" s="10" t="s">
        <v>1177</v>
      </c>
      <c r="AJ1" s="10" t="s">
        <v>1178</v>
      </c>
      <c r="AK1" s="10" t="s">
        <v>1179</v>
      </c>
      <c r="AL1" s="10" t="s">
        <v>1180</v>
      </c>
      <c r="AM1" s="10" t="s">
        <v>1181</v>
      </c>
      <c r="AN1" s="10" t="s">
        <v>1182</v>
      </c>
      <c r="AO1" s="10" t="s">
        <v>1183</v>
      </c>
      <c r="AP1" s="10" t="s">
        <v>1184</v>
      </c>
      <c r="AQ1" s="10" t="s">
        <v>1185</v>
      </c>
      <c r="AR1" s="10" t="s">
        <v>1186</v>
      </c>
      <c r="AS1" s="10" t="s">
        <v>1187</v>
      </c>
      <c r="AT1" s="10" t="s">
        <v>1188</v>
      </c>
      <c r="AU1" s="10" t="s">
        <v>1189</v>
      </c>
      <c r="AV1" s="10" t="s">
        <v>1190</v>
      </c>
      <c r="AW1" s="10" t="s">
        <v>1191</v>
      </c>
      <c r="AX1" s="10" t="s">
        <v>1192</v>
      </c>
      <c r="AY1" s="10" t="s">
        <v>1193</v>
      </c>
      <c r="AZ1" s="10" t="s">
        <v>1194</v>
      </c>
      <c r="BA1" s="10" t="s">
        <v>1195</v>
      </c>
      <c r="BB1" s="10" t="s">
        <v>1196</v>
      </c>
      <c r="BC1" s="10" t="s">
        <v>1197</v>
      </c>
      <c r="BD1" s="10" t="s">
        <v>1198</v>
      </c>
      <c r="BE1" s="10" t="s">
        <v>1199</v>
      </c>
      <c r="BF1" s="10" t="s">
        <v>1200</v>
      </c>
      <c r="BG1" s="10" t="s">
        <v>1201</v>
      </c>
      <c r="BH1" s="10" t="s">
        <v>1202</v>
      </c>
      <c r="BI1" s="10" t="s">
        <v>1203</v>
      </c>
      <c r="BJ1" s="10" t="s">
        <v>1204</v>
      </c>
      <c r="BK1" s="10" t="s">
        <v>1205</v>
      </c>
      <c r="BL1" s="10" t="s">
        <v>1206</v>
      </c>
      <c r="BM1" s="10" t="s">
        <v>1207</v>
      </c>
      <c r="BN1" s="10" t="s">
        <v>1208</v>
      </c>
      <c r="BO1" s="10" t="s">
        <v>1209</v>
      </c>
      <c r="BP1" s="10" t="s">
        <v>1210</v>
      </c>
      <c r="BQ1" s="10" t="s">
        <v>1211</v>
      </c>
      <c r="BR1" s="10" t="s">
        <v>1212</v>
      </c>
      <c r="BS1" s="10" t="s">
        <v>1213</v>
      </c>
    </row>
    <row r="2" spans="1:87" s="178" customFormat="1" ht="12.65" customHeight="1" x14ac:dyDescent="0.35">
      <c r="A2" s="12" t="str">
        <f>RIGHT(data!C97,3)</f>
        <v>046</v>
      </c>
      <c r="B2" s="12" t="str">
        <f>RIGHT(data!C96,4)</f>
        <v>2023</v>
      </c>
      <c r="C2" s="12" t="s">
        <v>1142</v>
      </c>
      <c r="D2" s="207">
        <f>ROUND(N(data!C127),0)</f>
        <v>1345</v>
      </c>
      <c r="E2" s="207">
        <f>ROUND(N(data!C128),0)</f>
        <v>66</v>
      </c>
      <c r="F2" s="207">
        <f>ROUND(N(data!C129),0)</f>
        <v>0</v>
      </c>
      <c r="G2" s="207">
        <f>ROUND(N(data!C130),0)</f>
        <v>629</v>
      </c>
      <c r="H2" s="207">
        <f>ROUND(N(data!D127),0)</f>
        <v>3488</v>
      </c>
      <c r="I2" s="207">
        <f>ROUND(N(data!D128),0)</f>
        <v>1108</v>
      </c>
      <c r="J2" s="207">
        <f>ROUND(N(data!D129),0)</f>
        <v>0</v>
      </c>
      <c r="K2" s="207">
        <f>ROUND(N(data!D130),0)</f>
        <v>856</v>
      </c>
      <c r="L2" s="207">
        <f>ROUND(N(data!C132),0)</f>
        <v>0</v>
      </c>
      <c r="M2" s="207">
        <f>ROUND(N(data!C133),0)</f>
        <v>0</v>
      </c>
      <c r="N2" s="207">
        <f>ROUND(N(data!C134),0)</f>
        <v>19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6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297</v>
      </c>
      <c r="Z2" s="207">
        <f>ROUND(N(data!B155),0)</f>
        <v>954</v>
      </c>
      <c r="AA2" s="207">
        <f>ROUND(N(data!B156),0)</f>
        <v>0</v>
      </c>
      <c r="AB2" s="207">
        <f>ROUND(N(data!B157),0)</f>
        <v>16973522</v>
      </c>
      <c r="AC2" s="207">
        <f>ROUND(N(data!B158),0)</f>
        <v>86442567</v>
      </c>
      <c r="AD2" s="207">
        <f>ROUND(N(data!C154),0)</f>
        <v>133</v>
      </c>
      <c r="AE2" s="207">
        <f>ROUND(N(data!C155),0)</f>
        <v>316</v>
      </c>
      <c r="AF2" s="207">
        <f>ROUND(N(data!C156),0)</f>
        <v>0</v>
      </c>
      <c r="AG2" s="207">
        <f>ROUND(N(data!C157),0)</f>
        <v>18360943</v>
      </c>
      <c r="AH2" s="207">
        <f>ROUND(N(data!C158),0)</f>
        <v>76885572</v>
      </c>
      <c r="AI2" s="207">
        <f>ROUND(N(data!D154),0)</f>
        <v>915</v>
      </c>
      <c r="AJ2" s="207">
        <f>ROUND(N(data!D155),0)</f>
        <v>2218</v>
      </c>
      <c r="AK2" s="207">
        <f>ROUND(N(data!D156),0)</f>
        <v>0</v>
      </c>
      <c r="AL2" s="207">
        <f>ROUND(N(data!D157),0)</f>
        <v>13285227</v>
      </c>
      <c r="AM2" s="207">
        <f>ROUND(N(data!D158),0)</f>
        <v>107012716</v>
      </c>
      <c r="AN2" s="207">
        <f>ROUND(N(data!B160),0)</f>
        <v>46</v>
      </c>
      <c r="AO2" s="207">
        <f>ROUND(N(data!B161),0)</f>
        <v>778</v>
      </c>
      <c r="AP2" s="207">
        <f>ROUND(N(data!B162),0)</f>
        <v>0</v>
      </c>
      <c r="AQ2" s="207">
        <f>ROUND(N(data!B163),0)</f>
        <v>1627520</v>
      </c>
      <c r="AR2" s="207">
        <f>ROUND(N(data!B164),0)</f>
        <v>336974</v>
      </c>
      <c r="AS2" s="207">
        <f>ROUND(N(data!C160),0)</f>
        <v>11</v>
      </c>
      <c r="AT2" s="207">
        <f>ROUND(N(data!C161),0)</f>
        <v>178</v>
      </c>
      <c r="AU2" s="207">
        <f>ROUND(N(data!C162),0)</f>
        <v>0</v>
      </c>
      <c r="AV2" s="207">
        <f>ROUND(N(data!C163),0)</f>
        <v>372363</v>
      </c>
      <c r="AW2" s="207">
        <f>ROUND(N(data!C164),0)</f>
        <v>77097</v>
      </c>
      <c r="AX2" s="207">
        <f>ROUND(N(data!D160),0)</f>
        <v>9</v>
      </c>
      <c r="AY2" s="207">
        <f>ROUND(N(data!D161),0)</f>
        <v>152</v>
      </c>
      <c r="AZ2" s="207">
        <f>ROUND(N(data!D162),0)</f>
        <v>0</v>
      </c>
      <c r="BA2" s="207">
        <f>ROUND(N(data!D163),0)</f>
        <v>317973</v>
      </c>
      <c r="BB2" s="207">
        <f>ROUND(N(data!D164),0)</f>
        <v>65836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45122908</v>
      </c>
      <c r="BS2" s="207">
        <f>ROUND(N(data!C173),0)</f>
        <v>12713661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A53F-5253-4B10-BCA4-3762A9873FE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1214</v>
      </c>
      <c r="B1" s="12" t="s">
        <v>1215</v>
      </c>
      <c r="C1" s="12" t="s">
        <v>1216</v>
      </c>
      <c r="D1" s="10" t="s">
        <v>1217</v>
      </c>
      <c r="E1" s="10" t="s">
        <v>1218</v>
      </c>
      <c r="F1" s="10" t="s">
        <v>1219</v>
      </c>
      <c r="G1" s="10" t="s">
        <v>1220</v>
      </c>
      <c r="H1" s="10" t="s">
        <v>1221</v>
      </c>
      <c r="I1" s="10" t="s">
        <v>1222</v>
      </c>
      <c r="J1" s="10" t="s">
        <v>1223</v>
      </c>
      <c r="K1" s="10" t="s">
        <v>1224</v>
      </c>
      <c r="L1" s="10" t="s">
        <v>1225</v>
      </c>
      <c r="M1" s="10" t="s">
        <v>1226</v>
      </c>
      <c r="N1" s="10" t="s">
        <v>1227</v>
      </c>
      <c r="O1" s="10" t="s">
        <v>1228</v>
      </c>
      <c r="P1" s="10" t="s">
        <v>1229</v>
      </c>
      <c r="Q1" s="10" t="s">
        <v>1230</v>
      </c>
      <c r="R1" s="10" t="s">
        <v>1231</v>
      </c>
      <c r="S1" s="10" t="s">
        <v>1232</v>
      </c>
      <c r="T1" s="10" t="s">
        <v>1233</v>
      </c>
      <c r="U1" s="10" t="s">
        <v>1234</v>
      </c>
      <c r="V1" s="10" t="s">
        <v>1235</v>
      </c>
      <c r="W1" s="10" t="s">
        <v>1236</v>
      </c>
      <c r="X1" s="10" t="s">
        <v>1237</v>
      </c>
      <c r="Y1" s="10" t="s">
        <v>1238</v>
      </c>
      <c r="Z1" s="10" t="s">
        <v>1239</v>
      </c>
      <c r="AA1" s="10" t="s">
        <v>1240</v>
      </c>
      <c r="AB1" s="10" t="s">
        <v>1241</v>
      </c>
      <c r="AC1" s="10" t="s">
        <v>1242</v>
      </c>
      <c r="AD1" s="10" t="s">
        <v>1243</v>
      </c>
      <c r="AE1" s="10" t="s">
        <v>1244</v>
      </c>
      <c r="AF1" s="10" t="s">
        <v>1245</v>
      </c>
      <c r="AG1" s="10" t="s">
        <v>1246</v>
      </c>
      <c r="AH1" s="10" t="s">
        <v>1247</v>
      </c>
      <c r="AI1" s="10" t="s">
        <v>1248</v>
      </c>
      <c r="AJ1" s="10" t="s">
        <v>1249</v>
      </c>
      <c r="AK1" s="10" t="s">
        <v>1250</v>
      </c>
      <c r="AL1" s="10" t="s">
        <v>1251</v>
      </c>
      <c r="AM1" s="10" t="s">
        <v>1252</v>
      </c>
      <c r="AN1" s="10" t="s">
        <v>1253</v>
      </c>
      <c r="AO1" s="10" t="s">
        <v>1254</v>
      </c>
      <c r="AP1" s="10" t="s">
        <v>1255</v>
      </c>
      <c r="AQ1" s="10" t="s">
        <v>1256</v>
      </c>
      <c r="AR1" s="10" t="s">
        <v>1257</v>
      </c>
      <c r="AS1" s="10" t="s">
        <v>1258</v>
      </c>
      <c r="AT1" s="10" t="s">
        <v>1259</v>
      </c>
      <c r="AU1" s="10" t="s">
        <v>1260</v>
      </c>
      <c r="AV1" s="10" t="s">
        <v>1261</v>
      </c>
      <c r="AW1" s="10" t="s">
        <v>1262</v>
      </c>
      <c r="AX1" s="10" t="s">
        <v>1263</v>
      </c>
      <c r="AY1" s="10" t="s">
        <v>1264</v>
      </c>
      <c r="AZ1" s="10" t="s">
        <v>1265</v>
      </c>
      <c r="BA1" s="10" t="s">
        <v>1266</v>
      </c>
      <c r="BB1" s="10" t="s">
        <v>1267</v>
      </c>
      <c r="BC1" s="10" t="s">
        <v>1268</v>
      </c>
      <c r="BD1" s="10" t="s">
        <v>1269</v>
      </c>
      <c r="BE1" s="10" t="s">
        <v>1270</v>
      </c>
      <c r="BF1" s="10" t="s">
        <v>1271</v>
      </c>
      <c r="BG1" s="10" t="s">
        <v>1272</v>
      </c>
      <c r="BH1" s="10" t="s">
        <v>1273</v>
      </c>
      <c r="BI1" s="10" t="s">
        <v>1274</v>
      </c>
      <c r="BJ1" s="10" t="s">
        <v>1275</v>
      </c>
      <c r="BK1" s="10" t="s">
        <v>1276</v>
      </c>
      <c r="BL1" s="10" t="s">
        <v>1277</v>
      </c>
      <c r="BM1" s="10" t="s">
        <v>1278</v>
      </c>
      <c r="BN1" s="10" t="s">
        <v>1279</v>
      </c>
      <c r="BO1" s="10" t="s">
        <v>1280</v>
      </c>
      <c r="BP1" s="10" t="s">
        <v>1281</v>
      </c>
      <c r="BQ1" s="10" t="s">
        <v>1282</v>
      </c>
      <c r="BR1" s="10" t="s">
        <v>1283</v>
      </c>
      <c r="BS1" s="10" t="s">
        <v>1284</v>
      </c>
      <c r="BT1" s="10" t="s">
        <v>1285</v>
      </c>
      <c r="BU1" s="10" t="s">
        <v>1286</v>
      </c>
      <c r="BV1" s="10" t="s">
        <v>1287</v>
      </c>
      <c r="BW1" s="10" t="s">
        <v>1288</v>
      </c>
      <c r="BX1" s="10" t="s">
        <v>1289</v>
      </c>
      <c r="BY1" s="10" t="s">
        <v>1290</v>
      </c>
      <c r="BZ1" s="10" t="s">
        <v>1291</v>
      </c>
      <c r="CA1" s="10" t="s">
        <v>1292</v>
      </c>
      <c r="CB1" s="10" t="s">
        <v>1293</v>
      </c>
      <c r="CC1" s="10" t="s">
        <v>1294</v>
      </c>
      <c r="CD1" s="10" t="s">
        <v>1295</v>
      </c>
      <c r="CE1" s="10" t="s">
        <v>1296</v>
      </c>
      <c r="CF1" s="10" t="s">
        <v>1297</v>
      </c>
      <c r="CG1" s="10" t="s">
        <v>1298</v>
      </c>
      <c r="CH1" s="10" t="s">
        <v>1299</v>
      </c>
      <c r="CI1" s="10" t="s">
        <v>1300</v>
      </c>
      <c r="CJ1" s="10" t="s">
        <v>1301</v>
      </c>
      <c r="CK1" s="10" t="s">
        <v>1302</v>
      </c>
      <c r="CL1" s="10" t="s">
        <v>1303</v>
      </c>
      <c r="CM1" s="10" t="s">
        <v>1304</v>
      </c>
      <c r="CN1" s="10" t="s">
        <v>1305</v>
      </c>
      <c r="CO1" s="10" t="s">
        <v>1306</v>
      </c>
      <c r="CP1" s="10" t="s">
        <v>1307</v>
      </c>
      <c r="CQ1" s="206" t="s">
        <v>1308</v>
      </c>
      <c r="CR1" s="206" t="s">
        <v>1309</v>
      </c>
      <c r="CS1" s="206" t="s">
        <v>1310</v>
      </c>
      <c r="CT1" s="206" t="s">
        <v>1311</v>
      </c>
      <c r="CU1" s="206" t="s">
        <v>1312</v>
      </c>
      <c r="CV1" s="206" t="s">
        <v>1313</v>
      </c>
      <c r="CW1" s="206" t="s">
        <v>1314</v>
      </c>
      <c r="CX1" s="206" t="s">
        <v>1315</v>
      </c>
      <c r="CY1" s="206" t="s">
        <v>1316</v>
      </c>
      <c r="CZ1" s="206" t="s">
        <v>1317</v>
      </c>
      <c r="DA1" s="206" t="s">
        <v>1318</v>
      </c>
      <c r="DB1" s="206" t="s">
        <v>1319</v>
      </c>
      <c r="DC1" s="206" t="s">
        <v>1320</v>
      </c>
      <c r="DD1" s="206" t="s">
        <v>1321</v>
      </c>
      <c r="DE1" s="10" t="s">
        <v>1322</v>
      </c>
      <c r="DF1" s="10" t="s">
        <v>1323</v>
      </c>
      <c r="DG1" s="10" t="s">
        <v>1324</v>
      </c>
      <c r="DH1" s="10" t="s">
        <v>1325</v>
      </c>
    </row>
    <row r="2" spans="1:112" s="178" customFormat="1" ht="12.65" customHeight="1" x14ac:dyDescent="0.35">
      <c r="A2" s="208" t="str">
        <f>RIGHT(data!C97,3)</f>
        <v>046</v>
      </c>
      <c r="B2" s="209" t="str">
        <f>RIGHT(data!C96,4)</f>
        <v>2023</v>
      </c>
      <c r="C2" s="12" t="s">
        <v>1142</v>
      </c>
      <c r="D2" s="207">
        <f>ROUND(N(data!C181),0)</f>
        <v>2919133</v>
      </c>
      <c r="E2" s="207">
        <f>ROUND(N(data!C267),0)</f>
        <v>0</v>
      </c>
      <c r="F2" s="207">
        <f>ROUND(N(data!C268),0)</f>
        <v>55098350</v>
      </c>
      <c r="G2" s="207">
        <f>ROUND(N(data!C269),0)</f>
        <v>33551000</v>
      </c>
      <c r="H2" s="207">
        <f>ROUND(N(data!C270),0)</f>
        <v>1254000</v>
      </c>
      <c r="I2" s="207">
        <f>ROUND(N(data!C271),0)</f>
        <v>252520</v>
      </c>
      <c r="J2" s="207">
        <f>ROUND(N(data!C272),0)</f>
        <v>0</v>
      </c>
      <c r="K2" s="207">
        <f>ROUND(N(data!C273),0)</f>
        <v>811501</v>
      </c>
      <c r="L2" s="207">
        <f>ROUND(N(data!C274),0)</f>
        <v>1355851</v>
      </c>
      <c r="M2" s="207">
        <f>ROUND(N(data!C275),0)</f>
        <v>0</v>
      </c>
      <c r="N2" s="207">
        <f>ROUND(N(data!C278),0)</f>
        <v>783328</v>
      </c>
      <c r="O2" s="207">
        <f>ROUND(N(data!C279),0)</f>
        <v>0</v>
      </c>
      <c r="P2" s="207">
        <f>ROUND(N(data!C280),0)</f>
        <v>6030161</v>
      </c>
      <c r="Q2" s="207">
        <f>ROUND(N(data!C283),0)</f>
        <v>3121782</v>
      </c>
      <c r="R2" s="207">
        <f>ROUND(N(data!C284),0)</f>
        <v>632699</v>
      </c>
      <c r="S2" s="207">
        <f>ROUND(N(data!C285),0)</f>
        <v>35833853</v>
      </c>
      <c r="T2" s="207">
        <f>ROUND(N(data!C286),0)</f>
        <v>3268423</v>
      </c>
      <c r="U2" s="207">
        <f>ROUND(N(data!C287),0)</f>
        <v>1443221</v>
      </c>
      <c r="V2" s="207">
        <f>ROUND(N(data!C288),0)</f>
        <v>23999427</v>
      </c>
      <c r="W2" s="207">
        <f>ROUND(N(data!C289),0)</f>
        <v>0</v>
      </c>
      <c r="X2" s="207">
        <f>ROUND(N(data!C290),0)</f>
        <v>51481507</v>
      </c>
      <c r="Y2" s="207">
        <f>ROUND(N(data!C291),0)</f>
        <v>0</v>
      </c>
      <c r="Z2" s="207">
        <f>ROUND(N(data!C292),0)</f>
        <v>39048791</v>
      </c>
      <c r="AA2" s="207">
        <f>ROUND(N(data!C295),0)</f>
        <v>0</v>
      </c>
      <c r="AB2" s="207">
        <f>ROUND(N(data!C296),0)</f>
        <v>0</v>
      </c>
      <c r="AC2" s="207">
        <f>ROUND(N(data!C297),0)</f>
        <v>14616327</v>
      </c>
      <c r="AD2" s="207">
        <f>ROUND(N(data!C298),0)</f>
        <v>1352066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4469321</v>
      </c>
      <c r="AK2" s="207">
        <f>ROUND(N(data!C316),0)</f>
        <v>3039433</v>
      </c>
      <c r="AL2" s="207">
        <f>ROUND(N(data!C317),0)</f>
        <v>2358371</v>
      </c>
      <c r="AM2" s="207">
        <f>ROUND(N(data!C318),0)</f>
        <v>0</v>
      </c>
      <c r="AN2" s="207">
        <f>ROUND(N(data!C319),0)</f>
        <v>413000</v>
      </c>
      <c r="AO2" s="207">
        <f>ROUND(N(data!C320),0)</f>
        <v>0</v>
      </c>
      <c r="AP2" s="207">
        <f>ROUND(N(data!C321),0)</f>
        <v>0</v>
      </c>
      <c r="AQ2" s="207">
        <f>ROUND(N(data!C322),0)</f>
        <v>17266</v>
      </c>
      <c r="AR2" s="207">
        <f>ROUND(N(data!C323),0)</f>
        <v>2213365</v>
      </c>
      <c r="AS2" s="207">
        <f>ROUND(N(data!C326),0)</f>
        <v>0</v>
      </c>
      <c r="AT2" s="207">
        <f>ROUND(N(data!C327),0)</f>
        <v>0</v>
      </c>
      <c r="AU2" s="207">
        <f>ROUND(N(data!C328),0)</f>
        <v>244204</v>
      </c>
      <c r="AV2" s="207">
        <f>ROUND(N(data!C331),0)</f>
        <v>0</v>
      </c>
      <c r="AW2" s="207">
        <f>ROUND(N(data!C332),0)</f>
        <v>0</v>
      </c>
      <c r="AX2" s="207">
        <f>ROUND(N(data!C333),0)</f>
        <v>30230485</v>
      </c>
      <c r="AY2" s="207">
        <f>ROUND(N(data!C334),0)</f>
        <v>12181604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73614153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434.06</v>
      </c>
      <c r="BL2" s="207">
        <f>ROUND(N(data!C358),0)</f>
        <v>51114136</v>
      </c>
      <c r="BM2" s="207">
        <f>ROUND(N(data!C359),0)</f>
        <v>272905087</v>
      </c>
      <c r="BN2" s="207">
        <f>ROUND(N(data!C363),0)</f>
        <v>190827906</v>
      </c>
      <c r="BO2" s="207">
        <f>ROUND(N(data!C364),0)</f>
        <v>6180051</v>
      </c>
      <c r="BP2" s="207">
        <f>ROUND(N(data!C365),0)</f>
        <v>0</v>
      </c>
      <c r="BQ2" s="207">
        <f>ROUND(N(data!D381),0)</f>
        <v>724530</v>
      </c>
      <c r="BR2" s="207">
        <f>ROUND(N(data!C370),0)</f>
        <v>0</v>
      </c>
      <c r="BS2" s="207">
        <f>ROUND(N(data!C371),0)</f>
        <v>125036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599494</v>
      </c>
      <c r="CC2" s="207">
        <f>ROUND(N(data!C382),0)</f>
        <v>0</v>
      </c>
      <c r="CD2" s="207">
        <f>ROUND(N(data!C389),0)</f>
        <v>46313785</v>
      </c>
      <c r="CE2" s="207">
        <f>ROUND(N(data!C390),0)</f>
        <v>11777727</v>
      </c>
      <c r="CF2" s="207">
        <f>ROUND(N(data!C391),0)</f>
        <v>12517700</v>
      </c>
      <c r="CG2" s="207">
        <f>ROUND(N(data!C392),0)</f>
        <v>17537542</v>
      </c>
      <c r="CH2" s="207">
        <f>ROUND(N(data!C393),0)</f>
        <v>649187</v>
      </c>
      <c r="CI2" s="207">
        <f>ROUND(N(data!C394),0)</f>
        <v>7472591</v>
      </c>
      <c r="CJ2" s="207">
        <f>ROUND(N(data!C395),0)</f>
        <v>3970249</v>
      </c>
      <c r="CK2" s="207">
        <f>ROUND(N(data!C396),0)</f>
        <v>756340</v>
      </c>
      <c r="CL2" s="207">
        <f>ROUND(N(data!C397),0)</f>
        <v>666696</v>
      </c>
      <c r="CM2" s="207">
        <f>ROUND(N(data!C398),0)</f>
        <v>797162</v>
      </c>
      <c r="CN2" s="207">
        <f>ROUND(N(data!C399),0)</f>
        <v>946190</v>
      </c>
      <c r="CO2" s="207">
        <f>ROUND(N(data!C362),0)</f>
        <v>9371978</v>
      </c>
      <c r="CP2" s="207">
        <f>ROUND(N(data!D415),0)</f>
        <v>2923097</v>
      </c>
      <c r="CQ2" s="61">
        <f>ROUND(N(data!C401),0)</f>
        <v>0</v>
      </c>
      <c r="CR2" s="61">
        <f>ROUND(N(data!C402),0)</f>
        <v>0</v>
      </c>
      <c r="CS2" s="61">
        <f>ROUND(N(data!C403),0)</f>
        <v>169929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796642</v>
      </c>
      <c r="CY2" s="61">
        <f>ROUND(N(data!C409),0)</f>
        <v>0</v>
      </c>
      <c r="CZ2" s="61">
        <f>ROUND(N(data!C410),0)</f>
        <v>349799</v>
      </c>
      <c r="DA2" s="61">
        <f>ROUND(N(data!C411),0)</f>
        <v>433602</v>
      </c>
      <c r="DB2" s="61">
        <f>ROUND(N(data!C412),0)</f>
        <v>0</v>
      </c>
      <c r="DC2" s="61">
        <f>ROUND(N(data!C413),0)</f>
        <v>0</v>
      </c>
      <c r="DD2" s="61">
        <f>ROUND(N(data!C414),0)</f>
        <v>1173125</v>
      </c>
      <c r="DE2" s="61">
        <f>ROUND(N(data!C419),0)</f>
        <v>0</v>
      </c>
      <c r="DF2" s="207">
        <f>ROUND(N(data!D420),0)</f>
        <v>1615337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C05B-64DF-4829-8988-287A64A46C93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1326</v>
      </c>
      <c r="B1" s="12" t="s">
        <v>1327</v>
      </c>
      <c r="C1" s="10" t="s">
        <v>1328</v>
      </c>
      <c r="D1" s="12" t="s">
        <v>1329</v>
      </c>
      <c r="E1" s="10" t="s">
        <v>1330</v>
      </c>
      <c r="F1" s="10" t="s">
        <v>1331</v>
      </c>
      <c r="G1" s="10" t="s">
        <v>1332</v>
      </c>
      <c r="H1" s="10" t="s">
        <v>1333</v>
      </c>
      <c r="I1" s="10" t="s">
        <v>1334</v>
      </c>
      <c r="J1" s="10" t="s">
        <v>1335</v>
      </c>
      <c r="K1" s="10" t="s">
        <v>1336</v>
      </c>
      <c r="L1" s="10" t="s">
        <v>1337</v>
      </c>
      <c r="M1" s="10" t="s">
        <v>1338</v>
      </c>
      <c r="N1" s="10" t="s">
        <v>1339</v>
      </c>
      <c r="O1" s="10" t="s">
        <v>1340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1341</v>
      </c>
      <c r="AE1" s="10" t="s">
        <v>1342</v>
      </c>
      <c r="AF1" s="10" t="s">
        <v>1343</v>
      </c>
      <c r="AG1" s="10" t="s">
        <v>1344</v>
      </c>
      <c r="AH1" s="10" t="s">
        <v>1345</v>
      </c>
      <c r="AI1" s="10" t="s">
        <v>1346</v>
      </c>
      <c r="AJ1" s="10" t="s">
        <v>1347</v>
      </c>
      <c r="AK1" s="10" t="s">
        <v>1348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046</v>
      </c>
      <c r="B2" s="209" t="str">
        <f>RIGHT(data!$C$96,4)</f>
        <v>2023</v>
      </c>
      <c r="C2" s="12" t="str">
        <f>data!C$55</f>
        <v>6010</v>
      </c>
      <c r="D2" s="12" t="s">
        <v>1142</v>
      </c>
      <c r="E2" s="207">
        <f>ROUND(N(data!C59), 0)</f>
        <v>0</v>
      </c>
      <c r="F2" s="341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41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046</v>
      </c>
      <c r="B3" s="209" t="str">
        <f>RIGHT(data!$C$96,4)</f>
        <v>2023</v>
      </c>
      <c r="C3" s="12" t="str">
        <f>data!D$55</f>
        <v>6030</v>
      </c>
      <c r="D3" s="12" t="s">
        <v>1142</v>
      </c>
      <c r="E3" s="207">
        <f>ROUND(N(data!D59), 0)</f>
        <v>0</v>
      </c>
      <c r="F3" s="341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41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046</v>
      </c>
      <c r="B4" s="209" t="str">
        <f>RIGHT(data!$C$96,4)</f>
        <v>2023</v>
      </c>
      <c r="C4" s="12" t="str">
        <f>data!E$55</f>
        <v>6070</v>
      </c>
      <c r="D4" s="12" t="s">
        <v>1142</v>
      </c>
      <c r="E4" s="207">
        <f>ROUND(N(data!E59), 0)</f>
        <v>3488</v>
      </c>
      <c r="F4" s="341">
        <f>ROUND(N(data!E60), 2)</f>
        <v>14.36</v>
      </c>
      <c r="G4" s="207">
        <f>ROUND(N(data!E61), 0)</f>
        <v>1373761</v>
      </c>
      <c r="H4" s="207">
        <f>ROUND(N(data!E62), 0)</f>
        <v>349351</v>
      </c>
      <c r="I4" s="207">
        <f>ROUND(N(data!E63), 0)</f>
        <v>1101026</v>
      </c>
      <c r="J4" s="207">
        <f>ROUND(N(data!E64), 0)</f>
        <v>143799</v>
      </c>
      <c r="K4" s="207">
        <f>ROUND(N(data!E65), 0)</f>
        <v>0</v>
      </c>
      <c r="L4" s="207">
        <f>ROUND(N(data!E66), 0)</f>
        <v>37379</v>
      </c>
      <c r="M4" s="207">
        <f>ROUND(N(data!E67), 0)</f>
        <v>206284</v>
      </c>
      <c r="N4" s="207">
        <f>ROUND(N(data!E68), 0)</f>
        <v>39750</v>
      </c>
      <c r="O4" s="207">
        <f>ROUND(N(data!E69), 0)</f>
        <v>42918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42918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10618319</v>
      </c>
      <c r="AF4" s="207">
        <f>ROUND(N(data!E87), 0)</f>
        <v>8796936</v>
      </c>
      <c r="AG4" s="207">
        <f>ROUND(N(data!E90), 0)</f>
        <v>5400</v>
      </c>
      <c r="AH4" s="207">
        <f>ROUND(N(data!E91), 0)</f>
        <v>12967</v>
      </c>
      <c r="AI4" s="207">
        <f>ROUND(N(data!E92), 0)</f>
        <v>1108</v>
      </c>
      <c r="AJ4" s="207">
        <f>ROUND(N(data!E93), 0)</f>
        <v>49679</v>
      </c>
      <c r="AK4" s="341">
        <f>ROUND(N(data!E94), 2)</f>
        <v>13.65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046</v>
      </c>
      <c r="B5" s="209" t="str">
        <f>RIGHT(data!$C$96,4)</f>
        <v>2023</v>
      </c>
      <c r="C5" s="12" t="str">
        <f>data!F$55</f>
        <v>6100</v>
      </c>
      <c r="D5" s="12" t="s">
        <v>1142</v>
      </c>
      <c r="E5" s="207">
        <f>ROUND(N(data!F59), 0)</f>
        <v>0</v>
      </c>
      <c r="F5" s="341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41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046</v>
      </c>
      <c r="B6" s="209" t="str">
        <f>RIGHT(data!$C$96,4)</f>
        <v>2023</v>
      </c>
      <c r="C6" s="12" t="str">
        <f>data!G$55</f>
        <v>6120</v>
      </c>
      <c r="D6" s="12" t="s">
        <v>1142</v>
      </c>
      <c r="E6" s="207">
        <f>ROUND(N(data!G59), 0)</f>
        <v>0</v>
      </c>
      <c r="F6" s="341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41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046</v>
      </c>
      <c r="B7" s="209" t="str">
        <f>RIGHT(data!$C$96,4)</f>
        <v>2023</v>
      </c>
      <c r="C7" s="12" t="str">
        <f>data!H$55</f>
        <v>6140</v>
      </c>
      <c r="D7" s="12" t="s">
        <v>1142</v>
      </c>
      <c r="E7" s="207">
        <f>ROUND(N(data!H59), 0)</f>
        <v>0</v>
      </c>
      <c r="F7" s="341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41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046</v>
      </c>
      <c r="B8" s="209" t="str">
        <f>RIGHT(data!$C$96,4)</f>
        <v>2023</v>
      </c>
      <c r="C8" s="12" t="str">
        <f>data!I$55</f>
        <v>6150</v>
      </c>
      <c r="D8" s="12" t="s">
        <v>1142</v>
      </c>
      <c r="E8" s="207">
        <f>ROUND(N(data!I59), 0)</f>
        <v>0</v>
      </c>
      <c r="F8" s="341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41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046</v>
      </c>
      <c r="B9" s="209" t="str">
        <f>RIGHT(data!$C$96,4)</f>
        <v>2023</v>
      </c>
      <c r="C9" s="12" t="str">
        <f>data!J$55</f>
        <v>6170</v>
      </c>
      <c r="D9" s="12" t="s">
        <v>1142</v>
      </c>
      <c r="E9" s="207">
        <f>ROUND(N(data!J59), 0)</f>
        <v>856</v>
      </c>
      <c r="F9" s="341">
        <f>ROUND(N(data!J60), 2)</f>
        <v>3</v>
      </c>
      <c r="G9" s="207">
        <f>ROUND(N(data!J61), 0)</f>
        <v>337139</v>
      </c>
      <c r="H9" s="207">
        <f>ROUND(N(data!J62), 0)</f>
        <v>85735</v>
      </c>
      <c r="I9" s="207">
        <f>ROUND(N(data!J63), 0)</f>
        <v>270206</v>
      </c>
      <c r="J9" s="207">
        <f>ROUND(N(data!J64), 0)</f>
        <v>35290</v>
      </c>
      <c r="K9" s="207">
        <f>ROUND(N(data!J65), 0)</f>
        <v>0</v>
      </c>
      <c r="L9" s="207">
        <f>ROUND(N(data!J66), 0)</f>
        <v>9173</v>
      </c>
      <c r="M9" s="207">
        <f>ROUND(N(data!J67), 0)</f>
        <v>50616</v>
      </c>
      <c r="N9" s="207">
        <f>ROUND(N(data!J68), 0)</f>
        <v>9755</v>
      </c>
      <c r="O9" s="207">
        <f>ROUND(N(data!J69), 0)</f>
        <v>10533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10533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2605872</v>
      </c>
      <c r="AF9" s="207">
        <f>ROUND(N(data!J87), 0)</f>
        <v>2158881</v>
      </c>
      <c r="AG9" s="207">
        <f>ROUND(N(data!J90), 0)</f>
        <v>1325</v>
      </c>
      <c r="AH9" s="207">
        <f>ROUND(N(data!J91), 0)</f>
        <v>0</v>
      </c>
      <c r="AI9" s="207">
        <f>ROUND(N(data!J92), 0)</f>
        <v>272</v>
      </c>
      <c r="AJ9" s="207">
        <f>ROUND(N(data!J93), 0)</f>
        <v>12192</v>
      </c>
      <c r="AK9" s="341">
        <f>ROUND(N(data!J94), 2)</f>
        <v>3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046</v>
      </c>
      <c r="B10" s="209" t="str">
        <f>RIGHT(data!$C$96,4)</f>
        <v>2023</v>
      </c>
      <c r="C10" s="12" t="str">
        <f>data!K$55</f>
        <v>6200</v>
      </c>
      <c r="D10" s="12" t="s">
        <v>1142</v>
      </c>
      <c r="E10" s="207">
        <f>ROUND(N(data!K59), 0)</f>
        <v>0</v>
      </c>
      <c r="F10" s="341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41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046</v>
      </c>
      <c r="B11" s="209" t="str">
        <f>RIGHT(data!$C$96,4)</f>
        <v>2023</v>
      </c>
      <c r="C11" s="12" t="str">
        <f>data!L$55</f>
        <v>6210</v>
      </c>
      <c r="D11" s="12" t="s">
        <v>1142</v>
      </c>
      <c r="E11" s="207">
        <f>ROUND(N(data!L59), 0)</f>
        <v>1108</v>
      </c>
      <c r="F11" s="341">
        <f>ROUND(N(data!L60), 2)</f>
        <v>4.5599999999999996</v>
      </c>
      <c r="G11" s="207">
        <f>ROUND(N(data!L61), 0)</f>
        <v>436390</v>
      </c>
      <c r="H11" s="207">
        <f>ROUND(N(data!L62), 0)</f>
        <v>110975</v>
      </c>
      <c r="I11" s="207">
        <f>ROUND(N(data!L63), 0)</f>
        <v>349752</v>
      </c>
      <c r="J11" s="207">
        <f>ROUND(N(data!L64), 0)</f>
        <v>45679</v>
      </c>
      <c r="K11" s="207">
        <f>ROUND(N(data!L65), 0)</f>
        <v>0</v>
      </c>
      <c r="L11" s="207">
        <f>ROUND(N(data!L66), 0)</f>
        <v>11874</v>
      </c>
      <c r="M11" s="207">
        <f>ROUND(N(data!L67), 0)</f>
        <v>65514</v>
      </c>
      <c r="N11" s="207">
        <f>ROUND(N(data!L68), 0)</f>
        <v>12627</v>
      </c>
      <c r="O11" s="207">
        <f>ROUND(N(data!L69), 0)</f>
        <v>13633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13633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3373021</v>
      </c>
      <c r="AF11" s="207">
        <f>ROUND(N(data!L87), 0)</f>
        <v>2794439</v>
      </c>
      <c r="AG11" s="207">
        <f>ROUND(N(data!L90), 0)</f>
        <v>1715</v>
      </c>
      <c r="AH11" s="207">
        <f>ROUND(N(data!L91), 0)</f>
        <v>4119</v>
      </c>
      <c r="AI11" s="207">
        <f>ROUND(N(data!L92), 0)</f>
        <v>352</v>
      </c>
      <c r="AJ11" s="207">
        <f>ROUND(N(data!L93), 0)</f>
        <v>15781</v>
      </c>
      <c r="AK11" s="341">
        <f>ROUND(N(data!L94), 2)</f>
        <v>4.33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046</v>
      </c>
      <c r="B12" s="209" t="str">
        <f>RIGHT(data!$C$96,4)</f>
        <v>2023</v>
      </c>
      <c r="C12" s="12" t="str">
        <f>data!M$55</f>
        <v>6330</v>
      </c>
      <c r="D12" s="12" t="s">
        <v>1142</v>
      </c>
      <c r="E12" s="207">
        <f>ROUND(N(data!M59), 0)</f>
        <v>0</v>
      </c>
      <c r="F12" s="341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41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046</v>
      </c>
      <c r="B13" s="209" t="str">
        <f>RIGHT(data!$C$96,4)</f>
        <v>2023</v>
      </c>
      <c r="C13" s="12" t="str">
        <f>data!N$55</f>
        <v>6400</v>
      </c>
      <c r="D13" s="12" t="s">
        <v>1142</v>
      </c>
      <c r="E13" s="207">
        <f>ROUND(N(data!N59), 0)</f>
        <v>0</v>
      </c>
      <c r="F13" s="341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41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046</v>
      </c>
      <c r="B14" s="209" t="str">
        <f>RIGHT(data!$C$96,4)</f>
        <v>2023</v>
      </c>
      <c r="C14" s="12" t="str">
        <f>data!O$55</f>
        <v>7010</v>
      </c>
      <c r="D14" s="12" t="s">
        <v>1142</v>
      </c>
      <c r="E14" s="207">
        <f>ROUND(N(data!O59), 0)</f>
        <v>856</v>
      </c>
      <c r="F14" s="341">
        <f>ROUND(N(data!O60), 2)</f>
        <v>18.5</v>
      </c>
      <c r="G14" s="207">
        <f>ROUND(N(data!O61), 0)</f>
        <v>2032900</v>
      </c>
      <c r="H14" s="207">
        <f>ROUND(N(data!O62), 0)</f>
        <v>516972</v>
      </c>
      <c r="I14" s="207">
        <f>ROUND(N(data!O63), 0)</f>
        <v>1042723</v>
      </c>
      <c r="J14" s="207">
        <f>ROUND(N(data!O64), 0)</f>
        <v>246162</v>
      </c>
      <c r="K14" s="207">
        <f>ROUND(N(data!O65), 0)</f>
        <v>0</v>
      </c>
      <c r="L14" s="207">
        <f>ROUND(N(data!O66), 0)</f>
        <v>17720</v>
      </c>
      <c r="M14" s="207">
        <f>ROUND(N(data!O67), 0)</f>
        <v>106809</v>
      </c>
      <c r="N14" s="207">
        <f>ROUND(N(data!O68), 0)</f>
        <v>8328</v>
      </c>
      <c r="O14" s="207">
        <f>ROUND(N(data!O69), 0)</f>
        <v>28099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28099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4592069</v>
      </c>
      <c r="AF14" s="207">
        <f>ROUND(N(data!O87), 0)</f>
        <v>3714451</v>
      </c>
      <c r="AG14" s="207">
        <f>ROUND(N(data!O90), 0)</f>
        <v>2796</v>
      </c>
      <c r="AH14" s="207">
        <f>ROUND(N(data!O91), 0)</f>
        <v>0</v>
      </c>
      <c r="AI14" s="207">
        <f>ROUND(N(data!O92), 0)</f>
        <v>574</v>
      </c>
      <c r="AJ14" s="207">
        <f>ROUND(N(data!O93), 0)</f>
        <v>21616</v>
      </c>
      <c r="AK14" s="341">
        <f>ROUND(N(data!O94), 2)</f>
        <v>13.02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046</v>
      </c>
      <c r="B15" s="209" t="str">
        <f>RIGHT(data!$C$96,4)</f>
        <v>2023</v>
      </c>
      <c r="C15" s="12" t="str">
        <f>data!P$55</f>
        <v>7020</v>
      </c>
      <c r="D15" s="12" t="s">
        <v>1142</v>
      </c>
      <c r="E15" s="207">
        <f>ROUND(N(data!P59), 0)</f>
        <v>249163</v>
      </c>
      <c r="F15" s="341">
        <f>ROUND(N(data!P60), 2)</f>
        <v>43.88</v>
      </c>
      <c r="G15" s="207">
        <f>ROUND(N(data!P61), 0)</f>
        <v>3319275</v>
      </c>
      <c r="H15" s="207">
        <f>ROUND(N(data!P62), 0)</f>
        <v>844101</v>
      </c>
      <c r="I15" s="207">
        <f>ROUND(N(data!P63), 0)</f>
        <v>221818</v>
      </c>
      <c r="J15" s="207">
        <f>ROUND(N(data!P64), 0)</f>
        <v>6891121</v>
      </c>
      <c r="K15" s="207">
        <f>ROUND(N(data!P65), 0)</f>
        <v>479</v>
      </c>
      <c r="L15" s="207">
        <f>ROUND(N(data!P66), 0)</f>
        <v>495848</v>
      </c>
      <c r="M15" s="207">
        <f>ROUND(N(data!P67), 0)</f>
        <v>284214</v>
      </c>
      <c r="N15" s="207">
        <f>ROUND(N(data!P68), 0)</f>
        <v>188502</v>
      </c>
      <c r="O15" s="207">
        <f>ROUND(N(data!P69), 0)</f>
        <v>296660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296660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4800</v>
      </c>
      <c r="AE15" s="207">
        <f>ROUND(N(data!P89), 0)</f>
        <v>66181860</v>
      </c>
      <c r="AF15" s="207">
        <f>ROUND(N(data!P87), 0)</f>
        <v>8502793</v>
      </c>
      <c r="AG15" s="207">
        <f>ROUND(N(data!P90), 0)</f>
        <v>7440</v>
      </c>
      <c r="AH15" s="207">
        <f>ROUND(N(data!P91), 0)</f>
        <v>0</v>
      </c>
      <c r="AI15" s="207">
        <f>ROUND(N(data!P92), 0)</f>
        <v>1527</v>
      </c>
      <c r="AJ15" s="207">
        <f>ROUND(N(data!P93), 0)</f>
        <v>24076</v>
      </c>
      <c r="AK15" s="341">
        <f>ROUND(N(data!P94), 2)</f>
        <v>25.1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046</v>
      </c>
      <c r="B16" s="209" t="str">
        <f>RIGHT(data!$C$96,4)</f>
        <v>2023</v>
      </c>
      <c r="C16" s="12" t="str">
        <f>data!Q$55</f>
        <v>7030</v>
      </c>
      <c r="D16" s="12" t="s">
        <v>1142</v>
      </c>
      <c r="E16" s="207">
        <f>ROUND(N(data!Q59), 0)</f>
        <v>0</v>
      </c>
      <c r="F16" s="341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41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046</v>
      </c>
      <c r="B17" s="209" t="str">
        <f>RIGHT(data!$C$96,4)</f>
        <v>2023</v>
      </c>
      <c r="C17" s="12" t="str">
        <f>data!R$55</f>
        <v>7040</v>
      </c>
      <c r="D17" s="12" t="s">
        <v>1142</v>
      </c>
      <c r="E17" s="207">
        <f>ROUND(N(data!R59), 0)</f>
        <v>0</v>
      </c>
      <c r="F17" s="341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1450384</v>
      </c>
      <c r="J17" s="207">
        <f>ROUND(N(data!R64), 0)</f>
        <v>70740</v>
      </c>
      <c r="K17" s="207">
        <f>ROUND(N(data!R65), 0)</f>
        <v>0</v>
      </c>
      <c r="L17" s="207">
        <f>ROUND(N(data!R66), 0)</f>
        <v>0</v>
      </c>
      <c r="M17" s="207">
        <f>ROUND(N(data!R67), 0)</f>
        <v>6150</v>
      </c>
      <c r="N17" s="207">
        <f>ROUND(N(data!R68), 0)</f>
        <v>0</v>
      </c>
      <c r="O17" s="207">
        <f>ROUND(N(data!R69), 0)</f>
        <v>1753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1753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19557728</v>
      </c>
      <c r="AF17" s="207">
        <f>ROUND(N(data!R87), 0)</f>
        <v>4849723</v>
      </c>
      <c r="AG17" s="207">
        <f>ROUND(N(data!R90), 0)</f>
        <v>161</v>
      </c>
      <c r="AH17" s="207">
        <f>ROUND(N(data!R91), 0)</f>
        <v>0</v>
      </c>
      <c r="AI17" s="207">
        <f>ROUND(N(data!R92), 0)</f>
        <v>33</v>
      </c>
      <c r="AJ17" s="207">
        <f>ROUND(N(data!R93), 0)</f>
        <v>0</v>
      </c>
      <c r="AK17" s="341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046</v>
      </c>
      <c r="B18" s="209" t="str">
        <f>RIGHT(data!$C$96,4)</f>
        <v>2023</v>
      </c>
      <c r="C18" s="12" t="str">
        <f>data!S$55</f>
        <v>7050</v>
      </c>
      <c r="D18" s="12" t="s">
        <v>1142</v>
      </c>
      <c r="E18" s="207">
        <f>ROUND(N(data!S59), 0)</f>
        <v>0</v>
      </c>
      <c r="F18" s="341">
        <f>ROUND(N(data!S60), 2)</f>
        <v>5.93</v>
      </c>
      <c r="G18" s="207">
        <f>ROUND(N(data!S61), 0)</f>
        <v>344200</v>
      </c>
      <c r="H18" s="207">
        <f>ROUND(N(data!S62), 0)</f>
        <v>87531</v>
      </c>
      <c r="I18" s="207">
        <f>ROUND(N(data!S63), 0)</f>
        <v>0</v>
      </c>
      <c r="J18" s="207">
        <f>ROUND(N(data!S64), 0)</f>
        <v>-141983</v>
      </c>
      <c r="K18" s="207">
        <f>ROUND(N(data!S65), 0)</f>
        <v>6671</v>
      </c>
      <c r="L18" s="207">
        <f>ROUND(N(data!S66), 0)</f>
        <v>14241</v>
      </c>
      <c r="M18" s="207">
        <f>ROUND(N(data!S67), 0)</f>
        <v>55009</v>
      </c>
      <c r="N18" s="207">
        <f>ROUND(N(data!S68), 0)</f>
        <v>14879</v>
      </c>
      <c r="O18" s="207">
        <f>ROUND(N(data!S69), 0)</f>
        <v>170057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170057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13120562</v>
      </c>
      <c r="AF18" s="207">
        <f>ROUND(N(data!S87), 0)</f>
        <v>1899785</v>
      </c>
      <c r="AG18" s="207">
        <f>ROUND(N(data!S90), 0)</f>
        <v>1440</v>
      </c>
      <c r="AH18" s="207">
        <f>ROUND(N(data!S91), 0)</f>
        <v>0</v>
      </c>
      <c r="AI18" s="207">
        <f>ROUND(N(data!S92), 0)</f>
        <v>296</v>
      </c>
      <c r="AJ18" s="207">
        <f>ROUND(N(data!S93), 0)</f>
        <v>0</v>
      </c>
      <c r="AK18" s="341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046</v>
      </c>
      <c r="B19" s="209" t="str">
        <f>RIGHT(data!$C$96,4)</f>
        <v>2023</v>
      </c>
      <c r="C19" s="12" t="str">
        <f>data!T$55</f>
        <v>7060</v>
      </c>
      <c r="D19" s="12" t="s">
        <v>1142</v>
      </c>
      <c r="E19" s="207">
        <f>ROUND(N(data!T59), 0)</f>
        <v>0</v>
      </c>
      <c r="F19" s="341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41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046</v>
      </c>
      <c r="B20" s="209" t="str">
        <f>RIGHT(data!$C$96,4)</f>
        <v>2023</v>
      </c>
      <c r="C20" s="12" t="str">
        <f>data!U$55</f>
        <v>7070</v>
      </c>
      <c r="D20" s="12" t="s">
        <v>1142</v>
      </c>
      <c r="E20" s="207">
        <f>ROUND(N(data!U59), 0)</f>
        <v>202930</v>
      </c>
      <c r="F20" s="341">
        <f>ROUND(N(data!U60), 2)</f>
        <v>26.78</v>
      </c>
      <c r="G20" s="207">
        <f>ROUND(N(data!U61), 0)</f>
        <v>2019177</v>
      </c>
      <c r="H20" s="207">
        <f>ROUND(N(data!U62), 0)</f>
        <v>513482</v>
      </c>
      <c r="I20" s="207">
        <f>ROUND(N(data!U63), 0)</f>
        <v>9750</v>
      </c>
      <c r="J20" s="207">
        <f>ROUND(N(data!U64), 0)</f>
        <v>1574313</v>
      </c>
      <c r="K20" s="207">
        <f>ROUND(N(data!U65), 0)</f>
        <v>0</v>
      </c>
      <c r="L20" s="207">
        <f>ROUND(N(data!U66), 0)</f>
        <v>740444</v>
      </c>
      <c r="M20" s="207">
        <f>ROUND(N(data!U67), 0)</f>
        <v>61771</v>
      </c>
      <c r="N20" s="207">
        <f>ROUND(N(data!U68), 0)</f>
        <v>0</v>
      </c>
      <c r="O20" s="207">
        <f>ROUND(N(data!U69), 0)</f>
        <v>50314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50314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29430849</v>
      </c>
      <c r="AF20" s="207">
        <f>ROUND(N(data!U87), 0)</f>
        <v>4494844</v>
      </c>
      <c r="AG20" s="207">
        <f>ROUND(N(data!U90), 0)</f>
        <v>1617</v>
      </c>
      <c r="AH20" s="207">
        <f>ROUND(N(data!U91), 0)</f>
        <v>0</v>
      </c>
      <c r="AI20" s="207">
        <f>ROUND(N(data!U92), 0)</f>
        <v>332</v>
      </c>
      <c r="AJ20" s="207">
        <f>ROUND(N(data!U93), 0)</f>
        <v>616</v>
      </c>
      <c r="AK20" s="341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046</v>
      </c>
      <c r="B21" s="209" t="str">
        <f>RIGHT(data!$C$96,4)</f>
        <v>2023</v>
      </c>
      <c r="C21" s="12" t="str">
        <f>data!V$55</f>
        <v>7110</v>
      </c>
      <c r="D21" s="12" t="s">
        <v>1142</v>
      </c>
      <c r="E21" s="207">
        <f>ROUND(N(data!V59), 0)</f>
        <v>0</v>
      </c>
      <c r="F21" s="341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41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046</v>
      </c>
      <c r="B22" s="209" t="str">
        <f>RIGHT(data!$C$96,4)</f>
        <v>2023</v>
      </c>
      <c r="C22" s="12" t="str">
        <f>data!W$55</f>
        <v>7120</v>
      </c>
      <c r="D22" s="12" t="s">
        <v>1142</v>
      </c>
      <c r="E22" s="207">
        <f>ROUND(N(data!W59), 0)</f>
        <v>1336</v>
      </c>
      <c r="F22" s="341">
        <f>ROUND(N(data!W60), 2)</f>
        <v>1.7</v>
      </c>
      <c r="G22" s="207">
        <f>ROUND(N(data!W61), 0)</f>
        <v>158171</v>
      </c>
      <c r="H22" s="207">
        <f>ROUND(N(data!W62), 0)</f>
        <v>40223</v>
      </c>
      <c r="I22" s="207">
        <f>ROUND(N(data!W63), 0)</f>
        <v>26261</v>
      </c>
      <c r="J22" s="207">
        <f>ROUND(N(data!W64), 0)</f>
        <v>36205</v>
      </c>
      <c r="K22" s="207">
        <f>ROUND(N(data!W65), 0)</f>
        <v>0</v>
      </c>
      <c r="L22" s="207">
        <f>ROUND(N(data!W66), 0)</f>
        <v>44054</v>
      </c>
      <c r="M22" s="207">
        <f>ROUND(N(data!W67), 0)</f>
        <v>18184</v>
      </c>
      <c r="N22" s="207">
        <f>ROUND(N(data!W68), 0)</f>
        <v>755</v>
      </c>
      <c r="O22" s="207">
        <f>ROUND(N(data!W69), 0)</f>
        <v>3065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3065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4871417</v>
      </c>
      <c r="AF22" s="207">
        <f>ROUND(N(data!W87), 0)</f>
        <v>262508</v>
      </c>
      <c r="AG22" s="207">
        <f>ROUND(N(data!W90), 0)</f>
        <v>476</v>
      </c>
      <c r="AH22" s="207">
        <f>ROUND(N(data!W91), 0)</f>
        <v>0</v>
      </c>
      <c r="AI22" s="207">
        <f>ROUND(N(data!W92), 0)</f>
        <v>98</v>
      </c>
      <c r="AJ22" s="207">
        <f>ROUND(N(data!W93), 0)</f>
        <v>1323</v>
      </c>
      <c r="AK22" s="341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046</v>
      </c>
      <c r="B23" s="209" t="str">
        <f>RIGHT(data!$C$96,4)</f>
        <v>2023</v>
      </c>
      <c r="C23" s="12" t="str">
        <f>data!X$55</f>
        <v>7130</v>
      </c>
      <c r="D23" s="12" t="s">
        <v>1142</v>
      </c>
      <c r="E23" s="207">
        <f>ROUND(N(data!X59), 0)</f>
        <v>5879</v>
      </c>
      <c r="F23" s="341">
        <f>ROUND(N(data!X60), 2)</f>
        <v>11.05</v>
      </c>
      <c r="G23" s="207">
        <f>ROUND(N(data!X61), 0)</f>
        <v>1028887</v>
      </c>
      <c r="H23" s="207">
        <f>ROUND(N(data!X62), 0)</f>
        <v>261649</v>
      </c>
      <c r="I23" s="207">
        <f>ROUND(N(data!X63), 0)</f>
        <v>170826</v>
      </c>
      <c r="J23" s="207">
        <f>ROUND(N(data!X64), 0)</f>
        <v>235511</v>
      </c>
      <c r="K23" s="207">
        <f>ROUND(N(data!X65), 0)</f>
        <v>0</v>
      </c>
      <c r="L23" s="207">
        <f>ROUND(N(data!X66), 0)</f>
        <v>286564</v>
      </c>
      <c r="M23" s="207">
        <f>ROUND(N(data!X67), 0)</f>
        <v>118346</v>
      </c>
      <c r="N23" s="207">
        <f>ROUND(N(data!X68), 0)</f>
        <v>4914</v>
      </c>
      <c r="O23" s="207">
        <f>ROUND(N(data!X69), 0)</f>
        <v>19938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19938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31687992</v>
      </c>
      <c r="AF23" s="207">
        <f>ROUND(N(data!X87), 0)</f>
        <v>1707583</v>
      </c>
      <c r="AG23" s="207">
        <f>ROUND(N(data!X90), 0)</f>
        <v>3098</v>
      </c>
      <c r="AH23" s="207">
        <f>ROUND(N(data!X91), 0)</f>
        <v>0</v>
      </c>
      <c r="AI23" s="207">
        <f>ROUND(N(data!X92), 0)</f>
        <v>636</v>
      </c>
      <c r="AJ23" s="207">
        <f>ROUND(N(data!X93), 0)</f>
        <v>8607</v>
      </c>
      <c r="AK23" s="341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046</v>
      </c>
      <c r="B24" s="209" t="str">
        <f>RIGHT(data!$C$96,4)</f>
        <v>2023</v>
      </c>
      <c r="C24" s="12" t="str">
        <f>data!Y$55</f>
        <v>7140</v>
      </c>
      <c r="D24" s="12" t="s">
        <v>1142</v>
      </c>
      <c r="E24" s="207">
        <f>ROUND(N(data!Y59), 0)</f>
        <v>31789</v>
      </c>
      <c r="F24" s="341">
        <f>ROUND(N(data!Y60), 2)</f>
        <v>7.16</v>
      </c>
      <c r="G24" s="207">
        <f>ROUND(N(data!Y61), 0)</f>
        <v>666580</v>
      </c>
      <c r="H24" s="207">
        <f>ROUND(N(data!Y62), 0)</f>
        <v>169513</v>
      </c>
      <c r="I24" s="207">
        <f>ROUND(N(data!Y63), 0)</f>
        <v>1412808</v>
      </c>
      <c r="J24" s="207">
        <f>ROUND(N(data!Y64), 0)</f>
        <v>152579</v>
      </c>
      <c r="K24" s="207">
        <f>ROUND(N(data!Y65), 0)</f>
        <v>0</v>
      </c>
      <c r="L24" s="207">
        <f>ROUND(N(data!Y66), 0)</f>
        <v>185655</v>
      </c>
      <c r="M24" s="207">
        <f>ROUND(N(data!Y67), 0)</f>
        <v>76669</v>
      </c>
      <c r="N24" s="207">
        <f>ROUND(N(data!Y68), 0)</f>
        <v>3184</v>
      </c>
      <c r="O24" s="207">
        <f>ROUND(N(data!Y69), 0)</f>
        <v>12918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12918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20529544</v>
      </c>
      <c r="AF24" s="207">
        <f>ROUND(N(data!Y87), 0)</f>
        <v>1106283</v>
      </c>
      <c r="AG24" s="207">
        <f>ROUND(N(data!Y90), 0)</f>
        <v>2007</v>
      </c>
      <c r="AH24" s="207">
        <f>ROUND(N(data!Y91), 0)</f>
        <v>0</v>
      </c>
      <c r="AI24" s="207">
        <f>ROUND(N(data!Y92), 0)</f>
        <v>412</v>
      </c>
      <c r="AJ24" s="207">
        <f>ROUND(N(data!Y93), 0)</f>
        <v>5576</v>
      </c>
      <c r="AK24" s="341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046</v>
      </c>
      <c r="B25" s="209" t="str">
        <f>RIGHT(data!$C$96,4)</f>
        <v>2023</v>
      </c>
      <c r="C25" s="12" t="str">
        <f>data!Z$55</f>
        <v>7150</v>
      </c>
      <c r="D25" s="12" t="s">
        <v>1142</v>
      </c>
      <c r="E25" s="207">
        <f>ROUND(N(data!Z59), 0)</f>
        <v>0</v>
      </c>
      <c r="F25" s="341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41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046</v>
      </c>
      <c r="B26" s="209" t="str">
        <f>RIGHT(data!$C$96,4)</f>
        <v>2023</v>
      </c>
      <c r="C26" s="12" t="str">
        <f>data!AA$55</f>
        <v>7160</v>
      </c>
      <c r="D26" s="12" t="s">
        <v>1142</v>
      </c>
      <c r="E26" s="207">
        <f>ROUND(N(data!AA59), 0)</f>
        <v>0</v>
      </c>
      <c r="F26" s="341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41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046</v>
      </c>
      <c r="B27" s="209" t="str">
        <f>RIGHT(data!$C$96,4)</f>
        <v>2023</v>
      </c>
      <c r="C27" s="12" t="str">
        <f>data!AB$55</f>
        <v>7170</v>
      </c>
      <c r="D27" s="12" t="s">
        <v>1142</v>
      </c>
      <c r="E27" s="207">
        <f>ROUND(N(data!AB59), 0)</f>
        <v>0</v>
      </c>
      <c r="F27" s="341">
        <f>ROUND(N(data!AB60), 2)</f>
        <v>4.67</v>
      </c>
      <c r="G27" s="207">
        <f>ROUND(N(data!AB61), 0)</f>
        <v>493402</v>
      </c>
      <c r="H27" s="207">
        <f>ROUND(N(data!AB62), 0)</f>
        <v>125473</v>
      </c>
      <c r="I27" s="207">
        <f>ROUND(N(data!AB63), 0)</f>
        <v>0</v>
      </c>
      <c r="J27" s="207">
        <f>ROUND(N(data!AB64), 0)</f>
        <v>2339446</v>
      </c>
      <c r="K27" s="207">
        <f>ROUND(N(data!AB65), 0)</f>
        <v>0</v>
      </c>
      <c r="L27" s="207">
        <f>ROUND(N(data!AB66), 0)</f>
        <v>177291</v>
      </c>
      <c r="M27" s="207">
        <f>ROUND(N(data!AB67), 0)</f>
        <v>15166</v>
      </c>
      <c r="N27" s="207">
        <f>ROUND(N(data!AB68), 0)</f>
        <v>6559</v>
      </c>
      <c r="O27" s="207">
        <f>ROUND(N(data!AB69), 0)</f>
        <v>2926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2926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0</v>
      </c>
      <c r="AD27" s="207">
        <f>ROUND(N(data!AB84), 0)</f>
        <v>9641</v>
      </c>
      <c r="AE27" s="207">
        <f>ROUND(N(data!AB89), 0)</f>
        <v>10732342</v>
      </c>
      <c r="AF27" s="207">
        <f>ROUND(N(data!AB87), 0)</f>
        <v>3153532</v>
      </c>
      <c r="AG27" s="207">
        <f>ROUND(N(data!AB90), 0)</f>
        <v>397</v>
      </c>
      <c r="AH27" s="207">
        <f>ROUND(N(data!AB91), 0)</f>
        <v>0</v>
      </c>
      <c r="AI27" s="207">
        <f>ROUND(N(data!AB92), 0)</f>
        <v>81</v>
      </c>
      <c r="AJ27" s="207">
        <f>ROUND(N(data!AB93), 0)</f>
        <v>0</v>
      </c>
      <c r="AK27" s="341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046</v>
      </c>
      <c r="B28" s="209" t="str">
        <f>RIGHT(data!$C$96,4)</f>
        <v>2023</v>
      </c>
      <c r="C28" s="12" t="str">
        <f>data!AC$55</f>
        <v>7180</v>
      </c>
      <c r="D28" s="12" t="s">
        <v>1142</v>
      </c>
      <c r="E28" s="207">
        <f>ROUND(N(data!AC59), 0)</f>
        <v>0</v>
      </c>
      <c r="F28" s="341">
        <f>ROUND(N(data!AC60), 2)</f>
        <v>9.61</v>
      </c>
      <c r="G28" s="207">
        <f>ROUND(N(data!AC61), 0)</f>
        <v>723659</v>
      </c>
      <c r="H28" s="207">
        <f>ROUND(N(data!AC62), 0)</f>
        <v>184028</v>
      </c>
      <c r="I28" s="207">
        <f>ROUND(N(data!AC63), 0)</f>
        <v>178503</v>
      </c>
      <c r="J28" s="207">
        <f>ROUND(N(data!AC64), 0)</f>
        <v>95774</v>
      </c>
      <c r="K28" s="207">
        <f>ROUND(N(data!AC65), 0)</f>
        <v>0</v>
      </c>
      <c r="L28" s="207">
        <f>ROUND(N(data!AC66), 0)</f>
        <v>14002</v>
      </c>
      <c r="M28" s="207">
        <f>ROUND(N(data!AC67), 0)</f>
        <v>29376</v>
      </c>
      <c r="N28" s="207">
        <f>ROUND(N(data!AC68), 0)</f>
        <v>12720</v>
      </c>
      <c r="O28" s="207">
        <f>ROUND(N(data!AC69), 0)</f>
        <v>6460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6460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3943381</v>
      </c>
      <c r="AF28" s="207">
        <f>ROUND(N(data!AC87), 0)</f>
        <v>1433710</v>
      </c>
      <c r="AG28" s="207">
        <f>ROUND(N(data!AC90), 0)</f>
        <v>769</v>
      </c>
      <c r="AH28" s="207">
        <f>ROUND(N(data!AC91), 0)</f>
        <v>0</v>
      </c>
      <c r="AI28" s="207">
        <f>ROUND(N(data!AC92), 0)</f>
        <v>158</v>
      </c>
      <c r="AJ28" s="207">
        <f>ROUND(N(data!AC93), 0)</f>
        <v>1339</v>
      </c>
      <c r="AK28" s="341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046</v>
      </c>
      <c r="B29" s="209" t="str">
        <f>RIGHT(data!$C$96,4)</f>
        <v>2023</v>
      </c>
      <c r="C29" s="12" t="str">
        <f>data!AD$55</f>
        <v>7190</v>
      </c>
      <c r="D29" s="12" t="s">
        <v>1142</v>
      </c>
      <c r="E29" s="207">
        <f>ROUND(N(data!AD59), 0)</f>
        <v>0</v>
      </c>
      <c r="F29" s="341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41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046</v>
      </c>
      <c r="B30" s="209" t="str">
        <f>RIGHT(data!$C$96,4)</f>
        <v>2023</v>
      </c>
      <c r="C30" s="12" t="str">
        <f>data!AE$55</f>
        <v>7200</v>
      </c>
      <c r="D30" s="12" t="s">
        <v>1142</v>
      </c>
      <c r="E30" s="207">
        <f>ROUND(N(data!AE59), 0)</f>
        <v>15857</v>
      </c>
      <c r="F30" s="341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1563920</v>
      </c>
      <c r="J30" s="207">
        <f>ROUND(N(data!AE64), 0)</f>
        <v>24587</v>
      </c>
      <c r="K30" s="207">
        <f>ROUND(N(data!AE65), 0)</f>
        <v>10859</v>
      </c>
      <c r="L30" s="207">
        <f>ROUND(N(data!AE66), 0)</f>
        <v>34561</v>
      </c>
      <c r="M30" s="207">
        <f>ROUND(N(data!AE67), 0)</f>
        <v>109827</v>
      </c>
      <c r="N30" s="207">
        <f>ROUND(N(data!AE68), 0)</f>
        <v>8601</v>
      </c>
      <c r="O30" s="207">
        <f>ROUND(N(data!AE69), 0)</f>
        <v>17849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17849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9638803</v>
      </c>
      <c r="AF30" s="207">
        <f>ROUND(N(data!AE87), 0)</f>
        <v>477133</v>
      </c>
      <c r="AG30" s="207">
        <f>ROUND(N(data!AE90), 0)</f>
        <v>2875</v>
      </c>
      <c r="AH30" s="207">
        <f>ROUND(N(data!AE91), 0)</f>
        <v>0</v>
      </c>
      <c r="AI30" s="207">
        <f>ROUND(N(data!AE92), 0)</f>
        <v>590</v>
      </c>
      <c r="AJ30" s="207">
        <f>ROUND(N(data!AE93), 0)</f>
        <v>10623</v>
      </c>
      <c r="AK30" s="341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046</v>
      </c>
      <c r="B31" s="209" t="str">
        <f>RIGHT(data!$C$96,4)</f>
        <v>2023</v>
      </c>
      <c r="C31" s="12" t="str">
        <f>data!AF$55</f>
        <v>7220</v>
      </c>
      <c r="D31" s="12" t="s">
        <v>1142</v>
      </c>
      <c r="E31" s="207">
        <f>ROUND(N(data!AF59), 0)</f>
        <v>0</v>
      </c>
      <c r="F31" s="341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41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046</v>
      </c>
      <c r="B32" s="209" t="str">
        <f>RIGHT(data!$C$96,4)</f>
        <v>2023</v>
      </c>
      <c r="C32" s="12" t="str">
        <f>data!AG$55</f>
        <v>7230</v>
      </c>
      <c r="D32" s="12" t="s">
        <v>1142</v>
      </c>
      <c r="E32" s="207">
        <f>ROUND(N(data!AG59), 0)</f>
        <v>19292</v>
      </c>
      <c r="F32" s="341">
        <f>ROUND(N(data!AG60), 2)</f>
        <v>28.46</v>
      </c>
      <c r="G32" s="207">
        <f>ROUND(N(data!AG61), 0)</f>
        <v>4893598</v>
      </c>
      <c r="H32" s="207">
        <f>ROUND(N(data!AG62), 0)</f>
        <v>1244455</v>
      </c>
      <c r="I32" s="207">
        <f>ROUND(N(data!AG63), 0)</f>
        <v>1093113</v>
      </c>
      <c r="J32" s="207">
        <f>ROUND(N(data!AG64), 0)</f>
        <v>258518</v>
      </c>
      <c r="K32" s="207">
        <f>ROUND(N(data!AG65), 0)</f>
        <v>7</v>
      </c>
      <c r="L32" s="207">
        <f>ROUND(N(data!AG66), 0)</f>
        <v>62078</v>
      </c>
      <c r="M32" s="207">
        <f>ROUND(N(data!AG67), 0)</f>
        <v>126827</v>
      </c>
      <c r="N32" s="207">
        <f>ROUND(N(data!AG68), 0)</f>
        <v>42135</v>
      </c>
      <c r="O32" s="207">
        <f>ROUND(N(data!AG69), 0)</f>
        <v>86706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86706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45793728</v>
      </c>
      <c r="AF32" s="207">
        <f>ROUND(N(data!AG87), 0)</f>
        <v>1895301</v>
      </c>
      <c r="AG32" s="207">
        <f>ROUND(N(data!AG90), 0)</f>
        <v>3320</v>
      </c>
      <c r="AH32" s="207">
        <f>ROUND(N(data!AG91), 0)</f>
        <v>0</v>
      </c>
      <c r="AI32" s="207">
        <f>ROUND(N(data!AG92), 0)</f>
        <v>681</v>
      </c>
      <c r="AJ32" s="207">
        <f>ROUND(N(data!AG93), 0)</f>
        <v>39582</v>
      </c>
      <c r="AK32" s="341">
        <f>ROUND(N(data!AG94), 2)</f>
        <v>13.85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046</v>
      </c>
      <c r="B33" s="209" t="str">
        <f>RIGHT(data!$C$96,4)</f>
        <v>2023</v>
      </c>
      <c r="C33" s="12" t="str">
        <f>data!AH$55</f>
        <v>7240</v>
      </c>
      <c r="D33" s="12" t="s">
        <v>1142</v>
      </c>
      <c r="E33" s="207">
        <f>ROUND(N(data!AH59), 0)</f>
        <v>2017</v>
      </c>
      <c r="F33" s="341">
        <f>ROUND(N(data!AH60), 2)</f>
        <v>18.14</v>
      </c>
      <c r="G33" s="207">
        <f>ROUND(N(data!AH61), 0)</f>
        <v>1187322</v>
      </c>
      <c r="H33" s="207">
        <f>ROUND(N(data!AH62), 0)</f>
        <v>301939</v>
      </c>
      <c r="I33" s="207">
        <f>ROUND(N(data!AH63), 0)</f>
        <v>0</v>
      </c>
      <c r="J33" s="207">
        <f>ROUND(N(data!AH64), 0)</f>
        <v>43174</v>
      </c>
      <c r="K33" s="207">
        <f>ROUND(N(data!AH65), 0)</f>
        <v>58078</v>
      </c>
      <c r="L33" s="207">
        <f>ROUND(N(data!AH66), 0)</f>
        <v>106752</v>
      </c>
      <c r="M33" s="207">
        <f>ROUND(N(data!AH67), 0)</f>
        <v>24372</v>
      </c>
      <c r="N33" s="207">
        <f>ROUND(N(data!AH68), 0)</f>
        <v>245</v>
      </c>
      <c r="O33" s="207">
        <f>ROUND(N(data!AH69), 0)</f>
        <v>10070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10070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2773152</v>
      </c>
      <c r="AF33" s="207">
        <f>ROUND(N(data!AH87), 0)</f>
        <v>0</v>
      </c>
      <c r="AG33" s="207">
        <f>ROUND(N(data!AH90), 0)</f>
        <v>638</v>
      </c>
      <c r="AH33" s="207">
        <f>ROUND(N(data!AH91), 0)</f>
        <v>0</v>
      </c>
      <c r="AI33" s="207">
        <f>ROUND(N(data!AH92), 0)</f>
        <v>131</v>
      </c>
      <c r="AJ33" s="207">
        <f>ROUND(N(data!AH93), 0)</f>
        <v>2116</v>
      </c>
      <c r="AK33" s="341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046</v>
      </c>
      <c r="B34" s="209" t="str">
        <f>RIGHT(data!$C$96,4)</f>
        <v>2023</v>
      </c>
      <c r="C34" s="12" t="str">
        <f>data!AI$55</f>
        <v>7250</v>
      </c>
      <c r="D34" s="12" t="s">
        <v>1142</v>
      </c>
      <c r="E34" s="207">
        <f>ROUND(N(data!AI59), 0)</f>
        <v>9479</v>
      </c>
      <c r="F34" s="341">
        <f>ROUND(N(data!AI60), 2)</f>
        <v>4.0199999999999996</v>
      </c>
      <c r="G34" s="207">
        <f>ROUND(N(data!AI61), 0)</f>
        <v>423560</v>
      </c>
      <c r="H34" s="207">
        <f>ROUND(N(data!AI62), 0)</f>
        <v>107712</v>
      </c>
      <c r="I34" s="207">
        <f>ROUND(N(data!AI63), 0)</f>
        <v>0</v>
      </c>
      <c r="J34" s="207">
        <f>ROUND(N(data!AI64), 0)</f>
        <v>1053111</v>
      </c>
      <c r="K34" s="207">
        <f>ROUND(N(data!AI65), 0)</f>
        <v>0</v>
      </c>
      <c r="L34" s="207">
        <f>ROUND(N(data!AI66), 0)</f>
        <v>375990</v>
      </c>
      <c r="M34" s="207">
        <f>ROUND(N(data!AI67), 0)</f>
        <v>24487</v>
      </c>
      <c r="N34" s="207">
        <f>ROUND(N(data!AI68), 0)</f>
        <v>13952</v>
      </c>
      <c r="O34" s="207">
        <f>ROUND(N(data!AI69), 0)</f>
        <v>20514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20514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9023846</v>
      </c>
      <c r="AF34" s="207">
        <f>ROUND(N(data!AI87), 0)</f>
        <v>0</v>
      </c>
      <c r="AG34" s="207">
        <f>ROUND(N(data!AI90), 0)</f>
        <v>641</v>
      </c>
      <c r="AH34" s="207">
        <f>ROUND(N(data!AI91), 0)</f>
        <v>0</v>
      </c>
      <c r="AI34" s="207">
        <f>ROUND(N(data!AI92), 0)</f>
        <v>222</v>
      </c>
      <c r="AJ34" s="207">
        <f>ROUND(N(data!AI93), 0)</f>
        <v>2651</v>
      </c>
      <c r="AK34" s="341">
        <f>ROUND(N(data!AI94), 2)</f>
        <v>3.09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046</v>
      </c>
      <c r="B35" s="209" t="str">
        <f>RIGHT(data!$C$96,4)</f>
        <v>2023</v>
      </c>
      <c r="C35" s="12" t="str">
        <f>data!AJ$55</f>
        <v>7260</v>
      </c>
      <c r="D35" s="12" t="s">
        <v>1142</v>
      </c>
      <c r="E35" s="207">
        <f>ROUND(N(data!AJ59), 0)</f>
        <v>63822</v>
      </c>
      <c r="F35" s="341">
        <f>ROUND(N(data!AJ60), 2)</f>
        <v>95.43</v>
      </c>
      <c r="G35" s="207">
        <f>ROUND(N(data!AJ61), 0)</f>
        <v>15071415</v>
      </c>
      <c r="H35" s="207">
        <f>ROUND(N(data!AJ62), 0)</f>
        <v>3832702</v>
      </c>
      <c r="I35" s="207">
        <f>ROUND(N(data!AJ63), 0)</f>
        <v>914894</v>
      </c>
      <c r="J35" s="207">
        <f>ROUND(N(data!AJ64), 0)</f>
        <v>1016815</v>
      </c>
      <c r="K35" s="207">
        <f>ROUND(N(data!AJ65), 0)</f>
        <v>63249</v>
      </c>
      <c r="L35" s="207">
        <f>ROUND(N(data!AJ66), 0)</f>
        <v>342525</v>
      </c>
      <c r="M35" s="207">
        <f>ROUND(N(data!AJ67), 0)</f>
        <v>1272966</v>
      </c>
      <c r="N35" s="207">
        <f>ROUND(N(data!AJ68), 0)</f>
        <v>168987</v>
      </c>
      <c r="O35" s="207">
        <f>ROUND(N(data!AJ69), 0)</f>
        <v>294202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294202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113509</v>
      </c>
      <c r="AE35" s="207">
        <f>ROUND(N(data!AJ89), 0)</f>
        <v>27799326</v>
      </c>
      <c r="AF35" s="207">
        <f>ROUND(N(data!AJ87), 0)</f>
        <v>1597086</v>
      </c>
      <c r="AG35" s="207">
        <f>ROUND(N(data!AJ90), 0)</f>
        <v>33323</v>
      </c>
      <c r="AH35" s="207">
        <f>ROUND(N(data!AJ91), 0)</f>
        <v>0</v>
      </c>
      <c r="AI35" s="207">
        <f>ROUND(N(data!AJ92), 0)</f>
        <v>6839</v>
      </c>
      <c r="AJ35" s="207">
        <f>ROUND(N(data!AJ93), 0)</f>
        <v>8543</v>
      </c>
      <c r="AK35" s="341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046</v>
      </c>
      <c r="B36" s="209" t="str">
        <f>RIGHT(data!$C$96,4)</f>
        <v>2023</v>
      </c>
      <c r="C36" s="12" t="str">
        <f>data!AK$55</f>
        <v>7310</v>
      </c>
      <c r="D36" s="12" t="s">
        <v>1142</v>
      </c>
      <c r="E36" s="207">
        <f>ROUND(N(data!AK59), 0)</f>
        <v>2518</v>
      </c>
      <c r="F36" s="341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353433</v>
      </c>
      <c r="J36" s="207">
        <f>ROUND(N(data!AK64), 0)</f>
        <v>1167</v>
      </c>
      <c r="K36" s="207">
        <f>ROUND(N(data!AK65), 0)</f>
        <v>625</v>
      </c>
      <c r="L36" s="207">
        <f>ROUND(N(data!AK66), 0)</f>
        <v>3281</v>
      </c>
      <c r="M36" s="207">
        <f>ROUND(N(data!AK67), 0)</f>
        <v>22653</v>
      </c>
      <c r="N36" s="207">
        <f>ROUND(N(data!AK68), 0)</f>
        <v>13832</v>
      </c>
      <c r="O36" s="207">
        <f>ROUND(N(data!AK69), 0)</f>
        <v>2121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2121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1254228</v>
      </c>
      <c r="AF36" s="207">
        <f>ROUND(N(data!AK87), 0)</f>
        <v>446563</v>
      </c>
      <c r="AG36" s="207">
        <f>ROUND(N(data!AK90), 0)</f>
        <v>593</v>
      </c>
      <c r="AH36" s="207">
        <f>ROUND(N(data!AK91), 0)</f>
        <v>0</v>
      </c>
      <c r="AI36" s="207">
        <f>ROUND(N(data!AK92), 0)</f>
        <v>122</v>
      </c>
      <c r="AJ36" s="207">
        <f>ROUND(N(data!AK93), 0)</f>
        <v>0</v>
      </c>
      <c r="AK36" s="341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046</v>
      </c>
      <c r="B37" s="209" t="str">
        <f>RIGHT(data!$C$96,4)</f>
        <v>2023</v>
      </c>
      <c r="C37" s="12" t="str">
        <f>data!AL$55</f>
        <v>7320</v>
      </c>
      <c r="D37" s="12" t="s">
        <v>1142</v>
      </c>
      <c r="E37" s="207">
        <f>ROUND(N(data!AL59), 0)</f>
        <v>3842</v>
      </c>
      <c r="F37" s="341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301148</v>
      </c>
      <c r="J37" s="207">
        <f>ROUND(N(data!AL64), 0)</f>
        <v>5189</v>
      </c>
      <c r="K37" s="207">
        <f>ROUND(N(data!AL65), 0)</f>
        <v>344</v>
      </c>
      <c r="L37" s="207">
        <f>ROUND(N(data!AL66), 0)</f>
        <v>1009</v>
      </c>
      <c r="M37" s="207">
        <f>ROUND(N(data!AL67), 0)</f>
        <v>13179</v>
      </c>
      <c r="N37" s="207">
        <f>ROUND(N(data!AL68), 0)</f>
        <v>6908</v>
      </c>
      <c r="O37" s="207">
        <f>ROUND(N(data!AL69), 0)</f>
        <v>1682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1682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1548504</v>
      </c>
      <c r="AF37" s="207">
        <f>ROUND(N(data!AL87), 0)</f>
        <v>72278</v>
      </c>
      <c r="AG37" s="207">
        <f>ROUND(N(data!AL90), 0)</f>
        <v>345</v>
      </c>
      <c r="AH37" s="207">
        <f>ROUND(N(data!AL91), 0)</f>
        <v>0</v>
      </c>
      <c r="AI37" s="207">
        <f>ROUND(N(data!AL92), 0)</f>
        <v>71</v>
      </c>
      <c r="AJ37" s="207">
        <f>ROUND(N(data!AL93), 0)</f>
        <v>0</v>
      </c>
      <c r="AK37" s="341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046</v>
      </c>
      <c r="B38" s="209" t="str">
        <f>RIGHT(data!$C$96,4)</f>
        <v>2023</v>
      </c>
      <c r="C38" s="12" t="str">
        <f>data!AM$55</f>
        <v>7330</v>
      </c>
      <c r="D38" s="12" t="s">
        <v>1142</v>
      </c>
      <c r="E38" s="207">
        <f>ROUND(N(data!AM59), 0)</f>
        <v>0</v>
      </c>
      <c r="F38" s="341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41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046</v>
      </c>
      <c r="B39" s="209" t="str">
        <f>RIGHT(data!$C$96,4)</f>
        <v>2023</v>
      </c>
      <c r="C39" s="12" t="str">
        <f>data!AN$55</f>
        <v>7340</v>
      </c>
      <c r="D39" s="12" t="s">
        <v>1142</v>
      </c>
      <c r="E39" s="207">
        <f>ROUND(N(data!AN59), 0)</f>
        <v>0</v>
      </c>
      <c r="F39" s="341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41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046</v>
      </c>
      <c r="B40" s="209" t="str">
        <f>RIGHT(data!$C$96,4)</f>
        <v>2023</v>
      </c>
      <c r="C40" s="12" t="str">
        <f>data!AO$55</f>
        <v>7350</v>
      </c>
      <c r="D40" s="12" t="s">
        <v>1142</v>
      </c>
      <c r="E40" s="207">
        <f>ROUND(N(data!AO59), 0)</f>
        <v>18987</v>
      </c>
      <c r="F40" s="341">
        <f>ROUND(N(data!AO60), 2)</f>
        <v>3.39</v>
      </c>
      <c r="G40" s="207">
        <f>ROUND(N(data!AO61), 0)</f>
        <v>273334</v>
      </c>
      <c r="H40" s="207">
        <f>ROUND(N(data!AO62), 0)</f>
        <v>69510</v>
      </c>
      <c r="I40" s="207">
        <f>ROUND(N(data!AO63), 0)</f>
        <v>219069</v>
      </c>
      <c r="J40" s="207">
        <f>ROUND(N(data!AO64), 0)</f>
        <v>28611</v>
      </c>
      <c r="K40" s="207">
        <f>ROUND(N(data!AO65), 0)</f>
        <v>0</v>
      </c>
      <c r="L40" s="207">
        <f>ROUND(N(data!AO66), 0)</f>
        <v>7437</v>
      </c>
      <c r="M40" s="207">
        <f>ROUND(N(data!AO67), 0)</f>
        <v>41066</v>
      </c>
      <c r="N40" s="207">
        <f>ROUND(N(data!AO68), 0)</f>
        <v>7910</v>
      </c>
      <c r="O40" s="207">
        <f>ROUND(N(data!AO69), 0)</f>
        <v>8539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8539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2112705</v>
      </c>
      <c r="AF40" s="207">
        <f>ROUND(N(data!AO87), 0)</f>
        <v>1750308</v>
      </c>
      <c r="AG40" s="207">
        <f>ROUND(N(data!AO90), 0)</f>
        <v>1075</v>
      </c>
      <c r="AH40" s="207">
        <f>ROUND(N(data!AO91), 0)</f>
        <v>2580</v>
      </c>
      <c r="AI40" s="207">
        <f>ROUND(N(data!AO92), 0)</f>
        <v>221</v>
      </c>
      <c r="AJ40" s="207">
        <f>ROUND(N(data!AO93), 0)</f>
        <v>9884</v>
      </c>
      <c r="AK40" s="341">
        <f>ROUND(N(data!AO94), 2)</f>
        <v>3.06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046</v>
      </c>
      <c r="B41" s="209" t="str">
        <f>RIGHT(data!$C$96,4)</f>
        <v>2023</v>
      </c>
      <c r="C41" s="12" t="str">
        <f>data!AP$55</f>
        <v>7380</v>
      </c>
      <c r="D41" s="12" t="s">
        <v>1142</v>
      </c>
      <c r="E41" s="207">
        <f>ROUND(N(data!AP59), 0)</f>
        <v>5776</v>
      </c>
      <c r="F41" s="341">
        <f>ROUND(N(data!AP60), 2)</f>
        <v>5.66</v>
      </c>
      <c r="G41" s="207">
        <f>ROUND(N(data!AP61), 0)</f>
        <v>853854</v>
      </c>
      <c r="H41" s="207">
        <f>ROUND(N(data!AP62), 0)</f>
        <v>217137</v>
      </c>
      <c r="I41" s="207">
        <f>ROUND(N(data!AP63), 0)</f>
        <v>0</v>
      </c>
      <c r="J41" s="207">
        <f>ROUND(N(data!AP64), 0)</f>
        <v>93109</v>
      </c>
      <c r="K41" s="207">
        <f>ROUND(N(data!AP65), 0)</f>
        <v>3362</v>
      </c>
      <c r="L41" s="207">
        <f>ROUND(N(data!AP66), 0)</f>
        <v>19925</v>
      </c>
      <c r="M41" s="207">
        <f>ROUND(N(data!AP67), 0)</f>
        <v>5692</v>
      </c>
      <c r="N41" s="207">
        <f>ROUND(N(data!AP68), 0)</f>
        <v>56325</v>
      </c>
      <c r="O41" s="207">
        <f>ROUND(N(data!AP69), 0)</f>
        <v>29533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29533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2829975</v>
      </c>
      <c r="AF41" s="207">
        <f>ROUND(N(data!AP87), 0)</f>
        <v>0</v>
      </c>
      <c r="AG41" s="207">
        <f>ROUND(N(data!AP90), 0)</f>
        <v>149</v>
      </c>
      <c r="AH41" s="207">
        <f>ROUND(N(data!AP91), 0)</f>
        <v>0</v>
      </c>
      <c r="AI41" s="207">
        <f>ROUND(N(data!AP92), 0)</f>
        <v>31</v>
      </c>
      <c r="AJ41" s="207">
        <f>ROUND(N(data!AP93), 0)</f>
        <v>0</v>
      </c>
      <c r="AK41" s="341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046</v>
      </c>
      <c r="B42" s="209" t="str">
        <f>RIGHT(data!$C$96,4)</f>
        <v>2023</v>
      </c>
      <c r="C42" s="12" t="str">
        <f>data!AQ$55</f>
        <v>7390</v>
      </c>
      <c r="D42" s="12" t="s">
        <v>1142</v>
      </c>
      <c r="E42" s="207">
        <f>ROUND(N(data!AQ59), 0)</f>
        <v>0</v>
      </c>
      <c r="F42" s="341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41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046</v>
      </c>
      <c r="B43" s="209" t="str">
        <f>RIGHT(data!$C$96,4)</f>
        <v>2023</v>
      </c>
      <c r="C43" s="12" t="str">
        <f>data!AR$55</f>
        <v>7400</v>
      </c>
      <c r="D43" s="12" t="s">
        <v>1142</v>
      </c>
      <c r="E43" s="207">
        <f>ROUND(N(data!AR59), 0)</f>
        <v>0</v>
      </c>
      <c r="F43" s="341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41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046</v>
      </c>
      <c r="B44" s="209" t="str">
        <f>RIGHT(data!$C$96,4)</f>
        <v>2023</v>
      </c>
      <c r="C44" s="12" t="str">
        <f>data!AS$55</f>
        <v>7410</v>
      </c>
      <c r="D44" s="12" t="s">
        <v>1142</v>
      </c>
      <c r="E44" s="207">
        <f>ROUND(N(data!AS59), 0)</f>
        <v>0</v>
      </c>
      <c r="F44" s="341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41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046</v>
      </c>
      <c r="B45" s="209" t="str">
        <f>RIGHT(data!$C$96,4)</f>
        <v>2023</v>
      </c>
      <c r="C45" s="12" t="str">
        <f>data!AT$55</f>
        <v>7420</v>
      </c>
      <c r="D45" s="12" t="s">
        <v>1142</v>
      </c>
      <c r="E45" s="207">
        <f>ROUND(N(data!AT59), 0)</f>
        <v>0</v>
      </c>
      <c r="F45" s="341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41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046</v>
      </c>
      <c r="B46" s="209" t="str">
        <f>RIGHT(data!$C$96,4)</f>
        <v>2023</v>
      </c>
      <c r="C46" s="12" t="str">
        <f>data!AU$55</f>
        <v>7430</v>
      </c>
      <c r="D46" s="12" t="s">
        <v>1142</v>
      </c>
      <c r="E46" s="207">
        <f>ROUND(N(data!AU59), 0)</f>
        <v>0</v>
      </c>
      <c r="F46" s="341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41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046</v>
      </c>
      <c r="B47" s="209" t="str">
        <f>RIGHT(data!$C$96,4)</f>
        <v>2023</v>
      </c>
      <c r="C47" s="12" t="str">
        <f>data!AV$55</f>
        <v>7490</v>
      </c>
      <c r="D47" s="12" t="s">
        <v>1142</v>
      </c>
      <c r="E47" s="207">
        <f>ROUND(N(data!AV59), 0)</f>
        <v>0</v>
      </c>
      <c r="F47" s="341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41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046</v>
      </c>
      <c r="B48" s="209" t="str">
        <f>RIGHT(data!$C$96,4)</f>
        <v>2023</v>
      </c>
      <c r="C48" s="12" t="str">
        <f>data!AW$55</f>
        <v>8200</v>
      </c>
      <c r="D48" s="12" t="s">
        <v>1142</v>
      </c>
      <c r="E48" s="207">
        <f>ROUND(N(data!AW59), 0)</f>
        <v>0</v>
      </c>
      <c r="F48" s="341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41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046</v>
      </c>
      <c r="B49" s="209" t="str">
        <f>RIGHT(data!$C$96,4)</f>
        <v>2023</v>
      </c>
      <c r="C49" s="12" t="str">
        <f>data!AX$55</f>
        <v>8310</v>
      </c>
      <c r="D49" s="12" t="s">
        <v>1142</v>
      </c>
      <c r="E49" s="207">
        <f>ROUND(N(data!AX59), 0)</f>
        <v>0</v>
      </c>
      <c r="F49" s="341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41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046</v>
      </c>
      <c r="B50" s="209" t="str">
        <f>RIGHT(data!$C$96,4)</f>
        <v>2023</v>
      </c>
      <c r="C50" s="12" t="str">
        <f>data!AY$55</f>
        <v>8320</v>
      </c>
      <c r="D50" s="12" t="s">
        <v>1142</v>
      </c>
      <c r="E50" s="207">
        <f>ROUND(N(data!AY59), 0)</f>
        <v>19666</v>
      </c>
      <c r="F50" s="341">
        <f>ROUND(N(data!AY60), 2)</f>
        <v>8.68</v>
      </c>
      <c r="G50" s="207">
        <f>ROUND(N(data!AY61), 0)</f>
        <v>546695</v>
      </c>
      <c r="H50" s="207">
        <f>ROUND(N(data!AY62), 0)</f>
        <v>139026</v>
      </c>
      <c r="I50" s="207">
        <f>ROUND(N(data!AY63), 0)</f>
        <v>192128</v>
      </c>
      <c r="J50" s="207">
        <f>ROUND(N(data!AY64), 0)</f>
        <v>396058</v>
      </c>
      <c r="K50" s="207">
        <f>ROUND(N(data!AY65), 0)</f>
        <v>0</v>
      </c>
      <c r="L50" s="207">
        <f>ROUND(N(data!AY66), 0)</f>
        <v>278577</v>
      </c>
      <c r="M50" s="207">
        <f>ROUND(N(data!AY67), 0)</f>
        <v>82514</v>
      </c>
      <c r="N50" s="207">
        <f>ROUND(N(data!AY68), 0)</f>
        <v>0</v>
      </c>
      <c r="O50" s="207">
        <f>ROUND(N(data!AY69), 0)</f>
        <v>8765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8765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174333</v>
      </c>
      <c r="AE50" s="207">
        <f>ROUND(N(data!AY89), 0)</f>
        <v>0</v>
      </c>
      <c r="AF50" s="207">
        <f>ROUND(N(data!AY87), 0)</f>
        <v>0</v>
      </c>
      <c r="AG50" s="207">
        <f>ROUND(N(data!AY90), 0)</f>
        <v>2160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41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046</v>
      </c>
      <c r="B51" s="209" t="str">
        <f>RIGHT(data!$C$96,4)</f>
        <v>2023</v>
      </c>
      <c r="C51" s="12" t="str">
        <f>data!AZ$55</f>
        <v>8330</v>
      </c>
      <c r="D51" s="12" t="s">
        <v>1142</v>
      </c>
      <c r="E51" s="207">
        <f>ROUND(N(data!AZ59), 0)</f>
        <v>0</v>
      </c>
      <c r="F51" s="341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41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046</v>
      </c>
      <c r="B52" s="209" t="str">
        <f>RIGHT(data!$C$96,4)</f>
        <v>2023</v>
      </c>
      <c r="C52" s="12" t="str">
        <f>data!BA$55</f>
        <v>8350</v>
      </c>
      <c r="D52" s="12" t="s">
        <v>1142</v>
      </c>
      <c r="E52" s="207">
        <f>ROUND(N(data!BA59), 0)</f>
        <v>0</v>
      </c>
      <c r="F52" s="341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43101</v>
      </c>
      <c r="K52" s="207">
        <f>ROUND(N(data!BA65), 0)</f>
        <v>1459</v>
      </c>
      <c r="L52" s="207">
        <f>ROUND(N(data!BA66), 0)</f>
        <v>189414</v>
      </c>
      <c r="M52" s="207">
        <f>ROUND(N(data!BA67), 0)</f>
        <v>33922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888</v>
      </c>
      <c r="AH52" s="207">
        <f>ROUND(N(data!BA91), 0)</f>
        <v>0</v>
      </c>
      <c r="AI52" s="207">
        <f>ROUND(N(data!BA92), 0)</f>
        <v>182</v>
      </c>
      <c r="AJ52" s="207">
        <f>ROUND(N(data!BA93), 0)</f>
        <v>0</v>
      </c>
      <c r="AK52" s="341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046</v>
      </c>
      <c r="B53" s="209" t="str">
        <f>RIGHT(data!$C$96,4)</f>
        <v>2023</v>
      </c>
      <c r="C53" s="12" t="str">
        <f>data!BB$55</f>
        <v>8360</v>
      </c>
      <c r="D53" s="12" t="s">
        <v>1142</v>
      </c>
      <c r="E53" s="207">
        <f>ROUND(N(data!BB59), 0)</f>
        <v>0</v>
      </c>
      <c r="F53" s="341">
        <f>ROUND(N(data!BB60), 2)</f>
        <v>5.01</v>
      </c>
      <c r="G53" s="207">
        <f>ROUND(N(data!BB61), 0)</f>
        <v>495703</v>
      </c>
      <c r="H53" s="207">
        <f>ROUND(N(data!BB62), 0)</f>
        <v>126059</v>
      </c>
      <c r="I53" s="207">
        <f>ROUND(N(data!BB63), 0)</f>
        <v>15462</v>
      </c>
      <c r="J53" s="207">
        <f>ROUND(N(data!BB64), 0)</f>
        <v>11375</v>
      </c>
      <c r="K53" s="207">
        <f>ROUND(N(data!BB65), 0)</f>
        <v>0</v>
      </c>
      <c r="L53" s="207">
        <f>ROUND(N(data!BB66), 0)</f>
        <v>15955</v>
      </c>
      <c r="M53" s="207">
        <f>ROUND(N(data!BB67), 0)</f>
        <v>10849</v>
      </c>
      <c r="N53" s="207">
        <f>ROUND(N(data!BB68), 0)</f>
        <v>0</v>
      </c>
      <c r="O53" s="207">
        <f>ROUND(N(data!BB69), 0)</f>
        <v>7188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7188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284</v>
      </c>
      <c r="AH53" s="207">
        <f>ROUND(N(data!BB91), 0)</f>
        <v>0</v>
      </c>
      <c r="AI53" s="207">
        <f>ROUND(N(data!BB92), 0)</f>
        <v>58</v>
      </c>
      <c r="AJ53" s="207">
        <f>ROUND(N(data!BB93), 0)</f>
        <v>0</v>
      </c>
      <c r="AK53" s="341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046</v>
      </c>
      <c r="B54" s="209" t="str">
        <f>RIGHT(data!$C$96,4)</f>
        <v>2023</v>
      </c>
      <c r="C54" s="12" t="str">
        <f>data!BC$55</f>
        <v>8370</v>
      </c>
      <c r="D54" s="12" t="s">
        <v>1142</v>
      </c>
      <c r="E54" s="207">
        <f>ROUND(N(data!BC59), 0)</f>
        <v>0</v>
      </c>
      <c r="F54" s="341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41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046</v>
      </c>
      <c r="B55" s="209" t="str">
        <f>RIGHT(data!$C$96,4)</f>
        <v>2023</v>
      </c>
      <c r="C55" s="12" t="str">
        <f>data!BD$55</f>
        <v>8420</v>
      </c>
      <c r="D55" s="12" t="s">
        <v>1142</v>
      </c>
      <c r="E55" s="207">
        <f>ROUND(N(data!BD59), 0)</f>
        <v>0</v>
      </c>
      <c r="F55" s="341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41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046</v>
      </c>
      <c r="B56" s="209" t="str">
        <f>RIGHT(data!$C$96,4)</f>
        <v>2023</v>
      </c>
      <c r="C56" s="12" t="str">
        <f>data!BE$55</f>
        <v>8430</v>
      </c>
      <c r="D56" s="12" t="s">
        <v>1142</v>
      </c>
      <c r="E56" s="207">
        <f>ROUND(N(data!BE59), 0)</f>
        <v>103931</v>
      </c>
      <c r="F56" s="341">
        <f>ROUND(N(data!BE60), 2)</f>
        <v>7.22</v>
      </c>
      <c r="G56" s="207">
        <f>ROUND(N(data!BE61), 0)</f>
        <v>339391</v>
      </c>
      <c r="H56" s="207">
        <f>ROUND(N(data!BE62), 0)</f>
        <v>86308</v>
      </c>
      <c r="I56" s="207">
        <f>ROUND(N(data!BE63), 0)</f>
        <v>5400</v>
      </c>
      <c r="J56" s="207">
        <f>ROUND(N(data!BE64), 0)</f>
        <v>45918</v>
      </c>
      <c r="K56" s="207">
        <f>ROUND(N(data!BE65), 0)</f>
        <v>384038</v>
      </c>
      <c r="L56" s="207">
        <f>ROUND(N(data!BE66), 0)</f>
        <v>176604</v>
      </c>
      <c r="M56" s="207">
        <f>ROUND(N(data!BE67), 0)</f>
        <v>244447</v>
      </c>
      <c r="N56" s="207">
        <f>ROUND(N(data!BE68), 0)</f>
        <v>2600</v>
      </c>
      <c r="O56" s="207">
        <f>ROUND(N(data!BE69), 0)</f>
        <v>18717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18717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6399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41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046</v>
      </c>
      <c r="B57" s="209" t="str">
        <f>RIGHT(data!$C$96,4)</f>
        <v>2023</v>
      </c>
      <c r="C57" s="12" t="str">
        <f>data!BF$55</f>
        <v>8460</v>
      </c>
      <c r="D57" s="12" t="s">
        <v>1142</v>
      </c>
      <c r="E57" s="207">
        <f>ROUND(N(data!BF59), 0)</f>
        <v>0</v>
      </c>
      <c r="F57" s="341">
        <f>ROUND(N(data!BF60), 2)</f>
        <v>11.04</v>
      </c>
      <c r="G57" s="207">
        <f>ROUND(N(data!BF61), 0)</f>
        <v>626744</v>
      </c>
      <c r="H57" s="207">
        <f>ROUND(N(data!BF62), 0)</f>
        <v>159383</v>
      </c>
      <c r="I57" s="207">
        <f>ROUND(N(data!BF63), 0)</f>
        <v>0</v>
      </c>
      <c r="J57" s="207">
        <f>ROUND(N(data!BF64), 0)</f>
        <v>75835</v>
      </c>
      <c r="K57" s="207">
        <f>ROUND(N(data!BF65), 0)</f>
        <v>1256</v>
      </c>
      <c r="L57" s="207">
        <f>ROUND(N(data!BF66), 0)</f>
        <v>1823</v>
      </c>
      <c r="M57" s="207">
        <f>ROUND(N(data!BF67), 0)</f>
        <v>32089</v>
      </c>
      <c r="N57" s="207">
        <f>ROUND(N(data!BF68), 0)</f>
        <v>0</v>
      </c>
      <c r="O57" s="207">
        <f>ROUND(N(data!BF69), 0)</f>
        <v>5519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5519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840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41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046</v>
      </c>
      <c r="B58" s="209" t="str">
        <f>RIGHT(data!$C$96,4)</f>
        <v>2023</v>
      </c>
      <c r="C58" s="12" t="str">
        <f>data!BG$55</f>
        <v>8470</v>
      </c>
      <c r="D58" s="12" t="s">
        <v>1142</v>
      </c>
      <c r="E58" s="207">
        <f>ROUND(N(data!BG59), 0)</f>
        <v>0</v>
      </c>
      <c r="F58" s="341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41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046</v>
      </c>
      <c r="B59" s="209" t="str">
        <f>RIGHT(data!$C$96,4)</f>
        <v>2023</v>
      </c>
      <c r="C59" s="12" t="str">
        <f>data!BH$55</f>
        <v>8480</v>
      </c>
      <c r="D59" s="12" t="s">
        <v>1142</v>
      </c>
      <c r="E59" s="207">
        <f>ROUND(N(data!BH59), 0)</f>
        <v>0</v>
      </c>
      <c r="F59" s="341">
        <f>ROUND(N(data!BH60), 2)</f>
        <v>7.78</v>
      </c>
      <c r="G59" s="207">
        <f>ROUND(N(data!BH61), 0)</f>
        <v>706613</v>
      </c>
      <c r="H59" s="207">
        <f>ROUND(N(data!BH62), 0)</f>
        <v>179694</v>
      </c>
      <c r="I59" s="207">
        <f>ROUND(N(data!BH63), 0)</f>
        <v>0</v>
      </c>
      <c r="J59" s="207">
        <f>ROUND(N(data!BH64), 0)</f>
        <v>1774242</v>
      </c>
      <c r="K59" s="207">
        <f>ROUND(N(data!BH65), 0)</f>
        <v>118760</v>
      </c>
      <c r="L59" s="207">
        <f>ROUND(N(data!BH66), 0)</f>
        <v>98233</v>
      </c>
      <c r="M59" s="207">
        <f>ROUND(N(data!BH67), 0)</f>
        <v>26435</v>
      </c>
      <c r="N59" s="207">
        <f>ROUND(N(data!BH68), 0)</f>
        <v>114314</v>
      </c>
      <c r="O59" s="207">
        <f>ROUND(N(data!BH69), 0)</f>
        <v>188839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188839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692</v>
      </c>
      <c r="AH59" s="207">
        <f>ROUND(N(data!BH91), 0)</f>
        <v>0</v>
      </c>
      <c r="AI59" s="207">
        <f>ROUND(N(data!BH92), 0)</f>
        <v>142</v>
      </c>
      <c r="AJ59" s="207">
        <f>ROUND(N(data!BH93), 0)</f>
        <v>0</v>
      </c>
      <c r="AK59" s="341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046</v>
      </c>
      <c r="B60" s="209" t="str">
        <f>RIGHT(data!$C$96,4)</f>
        <v>2023</v>
      </c>
      <c r="C60" s="12" t="str">
        <f>data!BI$55</f>
        <v>8490</v>
      </c>
      <c r="D60" s="12" t="s">
        <v>1142</v>
      </c>
      <c r="E60" s="207">
        <f>ROUND(N(data!BI59), 0)</f>
        <v>0</v>
      </c>
      <c r="F60" s="341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41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046</v>
      </c>
      <c r="B61" s="209" t="str">
        <f>RIGHT(data!$C$96,4)</f>
        <v>2023</v>
      </c>
      <c r="C61" s="12" t="str">
        <f>data!BJ$55</f>
        <v>8510</v>
      </c>
      <c r="D61" s="12" t="s">
        <v>1142</v>
      </c>
      <c r="E61" s="207">
        <f>ROUND(N(data!BJ59), 0)</f>
        <v>0</v>
      </c>
      <c r="F61" s="341">
        <f>ROUND(N(data!BJ60), 2)</f>
        <v>6.37</v>
      </c>
      <c r="G61" s="207">
        <f>ROUND(N(data!BJ61), 0)</f>
        <v>772445</v>
      </c>
      <c r="H61" s="207">
        <f>ROUND(N(data!BJ62), 0)</f>
        <v>196435</v>
      </c>
      <c r="I61" s="207">
        <f>ROUND(N(data!BJ63), 0)</f>
        <v>175131</v>
      </c>
      <c r="J61" s="207">
        <f>ROUND(N(data!BJ64), 0)</f>
        <v>65497</v>
      </c>
      <c r="K61" s="207">
        <f>ROUND(N(data!BJ65), 0)</f>
        <v>0</v>
      </c>
      <c r="L61" s="207">
        <f>ROUND(N(data!BJ66), 0)</f>
        <v>5552</v>
      </c>
      <c r="M61" s="207">
        <f>ROUND(N(data!BJ67), 0)</f>
        <v>24296</v>
      </c>
      <c r="N61" s="207">
        <f>ROUND(N(data!BJ68), 0)</f>
        <v>0</v>
      </c>
      <c r="O61" s="207">
        <f>ROUND(N(data!BJ69), 0)</f>
        <v>40432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40432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636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41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046</v>
      </c>
      <c r="B62" s="209" t="str">
        <f>RIGHT(data!$C$96,4)</f>
        <v>2023</v>
      </c>
      <c r="C62" s="12" t="str">
        <f>data!BK$55</f>
        <v>8530</v>
      </c>
      <c r="D62" s="12" t="s">
        <v>1142</v>
      </c>
      <c r="E62" s="207">
        <f>ROUND(N(data!BK59), 0)</f>
        <v>0</v>
      </c>
      <c r="F62" s="341">
        <f>ROUND(N(data!BK60), 2)</f>
        <v>30.68</v>
      </c>
      <c r="G62" s="207">
        <f>ROUND(N(data!BK61), 0)</f>
        <v>1459562</v>
      </c>
      <c r="H62" s="207">
        <f>ROUND(N(data!BK62), 0)</f>
        <v>371171</v>
      </c>
      <c r="I62" s="207">
        <f>ROUND(N(data!BK63), 0)</f>
        <v>915748</v>
      </c>
      <c r="J62" s="207">
        <f>ROUND(N(data!BK64), 0)</f>
        <v>50885</v>
      </c>
      <c r="K62" s="207">
        <f>ROUND(N(data!BK65), 0)</f>
        <v>0</v>
      </c>
      <c r="L62" s="207">
        <f>ROUND(N(data!BK66), 0)</f>
        <v>1672744</v>
      </c>
      <c r="M62" s="207">
        <f>ROUND(N(data!BK67), 0)</f>
        <v>19635</v>
      </c>
      <c r="N62" s="207">
        <f>ROUND(N(data!BK68), 0)</f>
        <v>12467</v>
      </c>
      <c r="O62" s="207">
        <f>ROUND(N(data!BK69), 0)</f>
        <v>218033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218033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514</v>
      </c>
      <c r="AH62" s="207">
        <f>ROUND(N(data!BK91), 0)</f>
        <v>0</v>
      </c>
      <c r="AI62" s="207">
        <f>ROUND(N(data!BK92), 0)</f>
        <v>105</v>
      </c>
      <c r="AJ62" s="207">
        <f>ROUND(N(data!BK93), 0)</f>
        <v>0</v>
      </c>
      <c r="AK62" s="341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046</v>
      </c>
      <c r="B63" s="209" t="str">
        <f>RIGHT(data!$C$96,4)</f>
        <v>2023</v>
      </c>
      <c r="C63" s="12" t="str">
        <f>data!BL$55</f>
        <v>8560</v>
      </c>
      <c r="D63" s="12" t="s">
        <v>1142</v>
      </c>
      <c r="E63" s="207">
        <f>ROUND(N(data!BL59), 0)</f>
        <v>0</v>
      </c>
      <c r="F63" s="341">
        <f>ROUND(N(data!BL60), 2)</f>
        <v>0</v>
      </c>
      <c r="G63" s="207">
        <f>ROUND(N(data!BL61), 0)</f>
        <v>0</v>
      </c>
      <c r="H63" s="207">
        <f>ROUND(N(data!BL62), 0)</f>
        <v>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41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046</v>
      </c>
      <c r="B64" s="209" t="str">
        <f>RIGHT(data!$C$96,4)</f>
        <v>2023</v>
      </c>
      <c r="C64" s="12" t="str">
        <f>data!BM$55</f>
        <v>8590</v>
      </c>
      <c r="D64" s="12" t="s">
        <v>1142</v>
      </c>
      <c r="E64" s="207">
        <f>ROUND(N(data!BM59), 0)</f>
        <v>0</v>
      </c>
      <c r="F64" s="341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41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046</v>
      </c>
      <c r="B65" s="209" t="str">
        <f>RIGHT(data!$C$96,4)</f>
        <v>2023</v>
      </c>
      <c r="C65" s="12" t="str">
        <f>data!BN$55</f>
        <v>8610</v>
      </c>
      <c r="D65" s="12" t="s">
        <v>1142</v>
      </c>
      <c r="E65" s="207">
        <f>ROUND(N(data!BN59), 0)</f>
        <v>0</v>
      </c>
      <c r="F65" s="341">
        <f>ROUND(N(data!BN60), 2)</f>
        <v>15.46</v>
      </c>
      <c r="G65" s="207">
        <f>ROUND(N(data!BN61), 0)</f>
        <v>2275058</v>
      </c>
      <c r="H65" s="207">
        <f>ROUND(N(data!BN62), 0)</f>
        <v>578553</v>
      </c>
      <c r="I65" s="207">
        <f>ROUND(N(data!BN63), 0)</f>
        <v>120746</v>
      </c>
      <c r="J65" s="207">
        <f>ROUND(N(data!BN64), 0)</f>
        <v>385270</v>
      </c>
      <c r="K65" s="207">
        <f>ROUND(N(data!BN65), 0)</f>
        <v>0</v>
      </c>
      <c r="L65" s="207">
        <f>ROUND(N(data!BN66), 0)</f>
        <v>587344</v>
      </c>
      <c r="M65" s="207">
        <f>ROUND(N(data!BN67), 0)</f>
        <v>661944</v>
      </c>
      <c r="N65" s="207">
        <f>ROUND(N(data!BN68), 0)</f>
        <v>203</v>
      </c>
      <c r="O65" s="207">
        <f>ROUND(N(data!BN69), 0)</f>
        <v>543668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543668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0</v>
      </c>
      <c r="AD65" s="207">
        <f>ROUND(N(data!BN84), 0)</f>
        <v>242331</v>
      </c>
      <c r="AE65" s="207">
        <f>ROUND(N(data!BN89), 0)</f>
        <v>0</v>
      </c>
      <c r="AF65" s="207">
        <f>ROUND(N(data!BN87), 0)</f>
        <v>0</v>
      </c>
      <c r="AG65" s="207">
        <f>ROUND(N(data!BN90), 0)</f>
        <v>17328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41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046</v>
      </c>
      <c r="B66" s="209" t="str">
        <f>RIGHT(data!$C$96,4)</f>
        <v>2023</v>
      </c>
      <c r="C66" s="12" t="str">
        <f>data!BO$55</f>
        <v>8620</v>
      </c>
      <c r="D66" s="12" t="s">
        <v>1142</v>
      </c>
      <c r="E66" s="207">
        <f>ROUND(N(data!BO59), 0)</f>
        <v>0</v>
      </c>
      <c r="F66" s="341">
        <f>ROUND(N(data!BO60), 2)</f>
        <v>0</v>
      </c>
      <c r="G66" s="207">
        <f>ROUND(N(data!BO61), 0)</f>
        <v>74400</v>
      </c>
      <c r="H66" s="207">
        <f>ROUND(N(data!BO62), 0)</f>
        <v>18920</v>
      </c>
      <c r="I66" s="207">
        <f>ROUND(N(data!BO63), 0)</f>
        <v>0</v>
      </c>
      <c r="J66" s="207">
        <f>ROUND(N(data!BO64), 0)</f>
        <v>12492</v>
      </c>
      <c r="K66" s="207">
        <f>ROUND(N(data!BO65), 0)</f>
        <v>0</v>
      </c>
      <c r="L66" s="207">
        <f>ROUND(N(data!BO66), 0)</f>
        <v>27794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41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046</v>
      </c>
      <c r="B67" s="209" t="str">
        <f>RIGHT(data!$C$96,4)</f>
        <v>2023</v>
      </c>
      <c r="C67" s="12" t="str">
        <f>data!BP$55</f>
        <v>8630</v>
      </c>
      <c r="D67" s="12" t="s">
        <v>1142</v>
      </c>
      <c r="E67" s="207">
        <f>ROUND(N(data!BP59), 0)</f>
        <v>0</v>
      </c>
      <c r="F67" s="341">
        <f>ROUND(N(data!BP60), 2)</f>
        <v>5.0199999999999996</v>
      </c>
      <c r="G67" s="207">
        <f>ROUND(N(data!BP61), 0)</f>
        <v>425794</v>
      </c>
      <c r="H67" s="207">
        <f>ROUND(N(data!BP62), 0)</f>
        <v>108281</v>
      </c>
      <c r="I67" s="207">
        <f>ROUND(N(data!BP63), 0)</f>
        <v>0</v>
      </c>
      <c r="J67" s="207">
        <f>ROUND(N(data!BP64), 0)</f>
        <v>186501</v>
      </c>
      <c r="K67" s="207">
        <f>ROUND(N(data!BP65), 0)</f>
        <v>0</v>
      </c>
      <c r="L67" s="207">
        <f>ROUND(N(data!BP66), 0)</f>
        <v>1262826</v>
      </c>
      <c r="M67" s="207">
        <f>ROUND(N(data!BP67), 0)</f>
        <v>23302</v>
      </c>
      <c r="N67" s="207">
        <f>ROUND(N(data!BP68), 0)</f>
        <v>3963</v>
      </c>
      <c r="O67" s="207">
        <f>ROUND(N(data!BP69), 0)</f>
        <v>577783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577783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610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41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046</v>
      </c>
      <c r="B68" s="209" t="str">
        <f>RIGHT(data!$C$96,4)</f>
        <v>2023</v>
      </c>
      <c r="C68" s="12" t="str">
        <f>data!BQ$55</f>
        <v>8640</v>
      </c>
      <c r="D68" s="12" t="s">
        <v>1142</v>
      </c>
      <c r="E68" s="207">
        <f>ROUND(N(data!BQ59), 0)</f>
        <v>0</v>
      </c>
      <c r="F68" s="341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41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046</v>
      </c>
      <c r="B69" s="209" t="str">
        <f>RIGHT(data!$C$96,4)</f>
        <v>2023</v>
      </c>
      <c r="C69" s="12" t="str">
        <f>data!BR$55</f>
        <v>8650</v>
      </c>
      <c r="D69" s="12" t="s">
        <v>1142</v>
      </c>
      <c r="E69" s="207">
        <f>ROUND(N(data!BR59), 0)</f>
        <v>0</v>
      </c>
      <c r="F69" s="341">
        <f>ROUND(N(data!BR60), 2)</f>
        <v>4.25</v>
      </c>
      <c r="G69" s="207">
        <f>ROUND(N(data!BR61), 0)</f>
        <v>459142</v>
      </c>
      <c r="H69" s="207">
        <f>ROUND(N(data!BR62), 0)</f>
        <v>116761</v>
      </c>
      <c r="I69" s="207">
        <f>ROUND(N(data!BR63), 0)</f>
        <v>110587</v>
      </c>
      <c r="J69" s="207">
        <f>ROUND(N(data!BR64), 0)</f>
        <v>183916</v>
      </c>
      <c r="K69" s="207">
        <f>ROUND(N(data!BR65), 0)</f>
        <v>0</v>
      </c>
      <c r="L69" s="207">
        <f>ROUND(N(data!BR66), 0)</f>
        <v>52559</v>
      </c>
      <c r="M69" s="207">
        <f>ROUND(N(data!BR67), 0)</f>
        <v>9818</v>
      </c>
      <c r="N69" s="207">
        <f>ROUND(N(data!BR68), 0)</f>
        <v>0</v>
      </c>
      <c r="O69" s="207">
        <f>ROUND(N(data!BR69), 0)</f>
        <v>154587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154587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257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41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046</v>
      </c>
      <c r="B70" s="209" t="str">
        <f>RIGHT(data!$C$96,4)</f>
        <v>2023</v>
      </c>
      <c r="C70" s="12" t="str">
        <f>data!BS$55</f>
        <v>8660</v>
      </c>
      <c r="D70" s="12" t="s">
        <v>1142</v>
      </c>
      <c r="E70" s="207">
        <f>ROUND(N(data!BS59), 0)</f>
        <v>0</v>
      </c>
      <c r="F70" s="341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41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046</v>
      </c>
      <c r="B71" s="209" t="str">
        <f>RIGHT(data!$C$96,4)</f>
        <v>2023</v>
      </c>
      <c r="C71" s="12" t="str">
        <f>data!BT$55</f>
        <v>8670</v>
      </c>
      <c r="D71" s="12" t="s">
        <v>1142</v>
      </c>
      <c r="E71" s="207">
        <f>ROUND(N(data!BT59), 0)</f>
        <v>0</v>
      </c>
      <c r="F71" s="341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41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046</v>
      </c>
      <c r="B72" s="209" t="str">
        <f>RIGHT(data!$C$96,4)</f>
        <v>2023</v>
      </c>
      <c r="C72" s="12" t="str">
        <f>data!BU$55</f>
        <v>8680</v>
      </c>
      <c r="D72" s="12" t="s">
        <v>1142</v>
      </c>
      <c r="E72" s="207">
        <f>ROUND(N(data!BU59), 0)</f>
        <v>0</v>
      </c>
      <c r="F72" s="341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7348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7348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41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046</v>
      </c>
      <c r="B73" s="209" t="str">
        <f>RIGHT(data!$C$96,4)</f>
        <v>2023</v>
      </c>
      <c r="C73" s="12" t="str">
        <f>data!BV$55</f>
        <v>8690</v>
      </c>
      <c r="D73" s="12" t="s">
        <v>1142</v>
      </c>
      <c r="E73" s="207">
        <f>ROUND(N(data!BV59), 0)</f>
        <v>0</v>
      </c>
      <c r="F73" s="341">
        <f>ROUND(N(data!BV60), 2)</f>
        <v>10.35</v>
      </c>
      <c r="G73" s="207">
        <f>ROUND(N(data!BV61), 0)</f>
        <v>626883</v>
      </c>
      <c r="H73" s="207">
        <f>ROUND(N(data!BV62), 0)</f>
        <v>159418</v>
      </c>
      <c r="I73" s="207">
        <f>ROUND(N(data!BV63), 0)</f>
        <v>250014</v>
      </c>
      <c r="J73" s="207">
        <f>ROUND(N(data!BV64), 0)</f>
        <v>4305</v>
      </c>
      <c r="K73" s="207">
        <f>ROUND(N(data!BV65), 0)</f>
        <v>0</v>
      </c>
      <c r="L73" s="207">
        <f>ROUND(N(data!BV66), 0)</f>
        <v>13427</v>
      </c>
      <c r="M73" s="207">
        <f>ROUND(N(data!BV67), 0)</f>
        <v>38124</v>
      </c>
      <c r="N73" s="207">
        <f>ROUND(N(data!BV68), 0)</f>
        <v>1925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16760</v>
      </c>
      <c r="AE73" s="207">
        <f>ROUND(N(data!BV89), 0)</f>
        <v>0</v>
      </c>
      <c r="AF73" s="207">
        <f>ROUND(N(data!BV87), 0)</f>
        <v>0</v>
      </c>
      <c r="AG73" s="207">
        <f>ROUND(N(data!BV90), 0)</f>
        <v>998</v>
      </c>
      <c r="AH73" s="207">
        <f>ROUND(N(data!BV91), 0)</f>
        <v>0</v>
      </c>
      <c r="AI73" s="207">
        <f>ROUND(N(data!BV92), 0)</f>
        <v>205</v>
      </c>
      <c r="AJ73" s="207">
        <f>ROUND(N(data!BV93), 0)</f>
        <v>0</v>
      </c>
      <c r="AK73" s="341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046</v>
      </c>
      <c r="B74" s="209" t="str">
        <f>RIGHT(data!$C$96,4)</f>
        <v>2023</v>
      </c>
      <c r="C74" s="12" t="str">
        <f>data!BW$55</f>
        <v>8700</v>
      </c>
      <c r="D74" s="12" t="s">
        <v>1142</v>
      </c>
      <c r="E74" s="207">
        <f>ROUND(N(data!BW59), 0)</f>
        <v>0</v>
      </c>
      <c r="F74" s="341">
        <f>ROUND(N(data!BW60), 2)</f>
        <v>3.77</v>
      </c>
      <c r="G74" s="207">
        <f>ROUND(N(data!BW61), 0)</f>
        <v>339221</v>
      </c>
      <c r="H74" s="207">
        <f>ROUND(N(data!BW62), 0)</f>
        <v>86265</v>
      </c>
      <c r="I74" s="207">
        <f>ROUND(N(data!BW63), 0)</f>
        <v>52850</v>
      </c>
      <c r="J74" s="207">
        <f>ROUND(N(data!BW64), 0)</f>
        <v>50600</v>
      </c>
      <c r="K74" s="207">
        <f>ROUND(N(data!BW65), 0)</f>
        <v>0</v>
      </c>
      <c r="L74" s="207">
        <f>ROUND(N(data!BW66), 0)</f>
        <v>50003</v>
      </c>
      <c r="M74" s="207">
        <f>ROUND(N(data!BW67), 0)</f>
        <v>6265</v>
      </c>
      <c r="N74" s="207">
        <f>ROUND(N(data!BW68), 0)</f>
        <v>0</v>
      </c>
      <c r="O74" s="207">
        <f>ROUND(N(data!BW69), 0)</f>
        <v>20538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20538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19500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164</v>
      </c>
      <c r="AH74" s="207">
        <f>ROUND(N(data!BW91), 0)</f>
        <v>0</v>
      </c>
      <c r="AI74" s="207">
        <f>ROUND(N(data!BW92), 0)</f>
        <v>34</v>
      </c>
      <c r="AJ74" s="207">
        <f>ROUND(N(data!BW93), 0)</f>
        <v>0</v>
      </c>
      <c r="AK74" s="341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046</v>
      </c>
      <c r="B75" s="209" t="str">
        <f>RIGHT(data!$C$96,4)</f>
        <v>2023</v>
      </c>
      <c r="C75" s="12" t="str">
        <f>data!BX$55</f>
        <v>8710</v>
      </c>
      <c r="D75" s="12" t="s">
        <v>1142</v>
      </c>
      <c r="E75" s="207">
        <f>ROUND(N(data!BX59), 0)</f>
        <v>0</v>
      </c>
      <c r="F75" s="341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41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046</v>
      </c>
      <c r="B76" s="209" t="str">
        <f>RIGHT(data!$C$96,4)</f>
        <v>2023</v>
      </c>
      <c r="C76" s="12" t="str">
        <f>data!BY$55</f>
        <v>8720</v>
      </c>
      <c r="D76" s="12" t="s">
        <v>1142</v>
      </c>
      <c r="E76" s="207">
        <f>ROUND(N(data!BY59), 0)</f>
        <v>0</v>
      </c>
      <c r="F76" s="341">
        <f>ROUND(N(data!BY60), 2)</f>
        <v>12.13</v>
      </c>
      <c r="G76" s="207">
        <f>ROUND(N(data!BY61), 0)</f>
        <v>1529531</v>
      </c>
      <c r="H76" s="207">
        <f>ROUND(N(data!BY62), 0)</f>
        <v>388964</v>
      </c>
      <c r="I76" s="207">
        <f>ROUND(N(data!BY63), 0)</f>
        <v>0</v>
      </c>
      <c r="J76" s="207">
        <f>ROUND(N(data!BY64), 0)</f>
        <v>2630</v>
      </c>
      <c r="K76" s="207">
        <f>ROUND(N(data!BY65), 0)</f>
        <v>0</v>
      </c>
      <c r="L76" s="207">
        <f>ROUND(N(data!BY66), 0)</f>
        <v>51933</v>
      </c>
      <c r="M76" s="207">
        <f>ROUND(N(data!BY67), 0)</f>
        <v>21431</v>
      </c>
      <c r="N76" s="207">
        <f>ROUND(N(data!BY68), 0)</f>
        <v>0</v>
      </c>
      <c r="O76" s="207">
        <f>ROUND(N(data!BY69), 0)</f>
        <v>1189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1189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561</v>
      </c>
      <c r="AH76" s="207">
        <f>ROUND(N(data!BY91), 0)</f>
        <v>0</v>
      </c>
      <c r="AI76" s="207">
        <f>ROUND(N(data!BY92), 0)</f>
        <v>115</v>
      </c>
      <c r="AJ76" s="207">
        <f>ROUND(N(data!BY93), 0)</f>
        <v>0</v>
      </c>
      <c r="AK76" s="341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046</v>
      </c>
      <c r="B77" s="209" t="str">
        <f>RIGHT(data!$C$96,4)</f>
        <v>2023</v>
      </c>
      <c r="C77" s="12" t="str">
        <f>data!BZ$55</f>
        <v>8730</v>
      </c>
      <c r="D77" s="12" t="s">
        <v>1142</v>
      </c>
      <c r="E77" s="207">
        <f>ROUND(N(data!BZ59), 0)</f>
        <v>0</v>
      </c>
      <c r="F77" s="341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41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046</v>
      </c>
      <c r="B78" s="209" t="str">
        <f>RIGHT(data!$C$96,4)</f>
        <v>2023</v>
      </c>
      <c r="C78" s="12" t="str">
        <f>data!CA$55</f>
        <v>8740</v>
      </c>
      <c r="D78" s="12" t="s">
        <v>1142</v>
      </c>
      <c r="E78" s="207">
        <f>ROUND(N(data!CA59), 0)</f>
        <v>0</v>
      </c>
      <c r="F78" s="341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41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046</v>
      </c>
      <c r="B79" s="209" t="str">
        <f>RIGHT(data!$C$96,4)</f>
        <v>2023</v>
      </c>
      <c r="C79" s="12" t="str">
        <f>data!CB$55</f>
        <v>8770</v>
      </c>
      <c r="D79" s="12" t="s">
        <v>1142</v>
      </c>
      <c r="E79" s="207">
        <f>ROUND(N(data!CB59), 0)</f>
        <v>0</v>
      </c>
      <c r="F79" s="341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41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046</v>
      </c>
      <c r="B80" s="209" t="str">
        <f>RIGHT(data!$C$96,4)</f>
        <v>2023</v>
      </c>
      <c r="C80" s="12" t="str">
        <f>data!CC$55</f>
        <v>8790</v>
      </c>
      <c r="D80" s="12" t="s">
        <v>1142</v>
      </c>
      <c r="E80" s="207">
        <f>ROUND(N(data!CC59), 0)</f>
        <v>0</v>
      </c>
      <c r="F80" s="341">
        <f>ROUND(N(data!CC60), 2)</f>
        <v>0</v>
      </c>
      <c r="G80" s="207">
        <f>ROUND(N(data!CC61), 0)</f>
        <v>0</v>
      </c>
      <c r="H80" s="207">
        <f>ROUND(N(data!CC62), 0)</f>
        <v>0</v>
      </c>
      <c r="I80" s="207">
        <f>ROUND(N(data!CC63), 0)</f>
        <v>0</v>
      </c>
      <c r="J80" s="207">
        <f>ROUND(N(data!CC64), 0)</f>
        <v>0</v>
      </c>
      <c r="K80" s="207">
        <f>ROUND(N(data!CC65), 0)</f>
        <v>0</v>
      </c>
      <c r="L80" s="207">
        <f>ROUND(N(data!CC66), 0)</f>
        <v>0</v>
      </c>
      <c r="M80" s="207">
        <f>ROUND(N(data!CC67), 0)</f>
        <v>0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41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2024-04-08T20:16:22Z</cp:lastPrinted>
  <dcterms:created xsi:type="dcterms:W3CDTF">1999-06-02T22:01:56Z</dcterms:created>
  <dcterms:modified xsi:type="dcterms:W3CDTF">2024-06-07T17:16:44Z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000000JJJ720240410161743.xlsx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