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C3B84B79-0E8D-47E5-AF15-ECB6370E3699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D706" i="25"/>
  <c r="M706" i="25" s="1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D685" i="25"/>
  <c r="M685" i="25" s="1"/>
  <c r="C685" i="25"/>
  <c r="C684" i="25"/>
  <c r="C683" i="25"/>
  <c r="C682" i="25"/>
  <c r="C681" i="25"/>
  <c r="D680" i="25"/>
  <c r="M680" i="25" s="1"/>
  <c r="C680" i="25"/>
  <c r="C679" i="25"/>
  <c r="C678" i="25"/>
  <c r="C677" i="25"/>
  <c r="C676" i="25"/>
  <c r="C675" i="25"/>
  <c r="C674" i="25"/>
  <c r="C673" i="25"/>
  <c r="D672" i="25"/>
  <c r="M672" i="25" s="1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D616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E52" i="15"/>
  <c r="D52" i="15"/>
  <c r="B52" i="15"/>
  <c r="F52" i="15" s="1"/>
  <c r="H51" i="15"/>
  <c r="I51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H47" i="15"/>
  <c r="I47" i="15" s="1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E37" i="15"/>
  <c r="D37" i="15"/>
  <c r="B37" i="15"/>
  <c r="E36" i="15"/>
  <c r="D36" i="15"/>
  <c r="B36" i="15"/>
  <c r="E35" i="15"/>
  <c r="D35" i="15"/>
  <c r="F35" i="15" s="1"/>
  <c r="B35" i="15"/>
  <c r="E34" i="15"/>
  <c r="D34" i="15"/>
  <c r="B34" i="15"/>
  <c r="E33" i="15"/>
  <c r="D33" i="15"/>
  <c r="F33" i="15" s="1"/>
  <c r="B33" i="15"/>
  <c r="I32" i="15"/>
  <c r="B32" i="15"/>
  <c r="I31" i="15"/>
  <c r="B31" i="15"/>
  <c r="E30" i="15"/>
  <c r="D30" i="15"/>
  <c r="B30" i="15"/>
  <c r="E29" i="15"/>
  <c r="D29" i="15"/>
  <c r="F29" i="15" s="1"/>
  <c r="B29" i="15"/>
  <c r="E28" i="15"/>
  <c r="D28" i="15"/>
  <c r="B28" i="15"/>
  <c r="E27" i="15"/>
  <c r="D27" i="15"/>
  <c r="B27" i="15"/>
  <c r="H27" i="15" s="1"/>
  <c r="I27" i="15" s="1"/>
  <c r="E26" i="15"/>
  <c r="D26" i="15"/>
  <c r="B26" i="15"/>
  <c r="F26" i="15" s="1"/>
  <c r="F25" i="15"/>
  <c r="E25" i="15"/>
  <c r="D25" i="15"/>
  <c r="B25" i="15"/>
  <c r="H25" i="15" s="1"/>
  <c r="I25" i="15" s="1"/>
  <c r="E24" i="15"/>
  <c r="D24" i="15"/>
  <c r="B24" i="15"/>
  <c r="H24" i="15" s="1"/>
  <c r="I24" i="15" s="1"/>
  <c r="H23" i="15"/>
  <c r="I23" i="15" s="1"/>
  <c r="E23" i="15"/>
  <c r="D23" i="15"/>
  <c r="B23" i="15"/>
  <c r="F23" i="15" s="1"/>
  <c r="E22" i="15"/>
  <c r="D22" i="15"/>
  <c r="B22" i="15"/>
  <c r="E21" i="15"/>
  <c r="D21" i="15"/>
  <c r="B21" i="15"/>
  <c r="F21" i="15" s="1"/>
  <c r="H20" i="15"/>
  <c r="I20" i="15" s="1"/>
  <c r="E20" i="15"/>
  <c r="D20" i="15"/>
  <c r="B20" i="15"/>
  <c r="F20" i="15" s="1"/>
  <c r="E19" i="15"/>
  <c r="D19" i="15"/>
  <c r="B19" i="15"/>
  <c r="E18" i="15"/>
  <c r="D18" i="15"/>
  <c r="B18" i="15"/>
  <c r="F18" i="15" s="1"/>
  <c r="E17" i="15"/>
  <c r="D17" i="15"/>
  <c r="B17" i="15"/>
  <c r="H16" i="15"/>
  <c r="I16" i="15" s="1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67" i="24" s="1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4" s="1"/>
  <c r="CE92" i="24"/>
  <c r="I382" i="34" s="1"/>
  <c r="CE91" i="24"/>
  <c r="I381" i="34" s="1"/>
  <c r="CE90" i="24"/>
  <c r="CF90" i="24" s="1"/>
  <c r="AV89" i="24"/>
  <c r="AU89" i="24"/>
  <c r="AT89" i="24"/>
  <c r="AE45" i="31" s="1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AE6" i="31" s="1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O68" i="31" s="1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O18" i="31" s="1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CD48" i="24"/>
  <c r="CC48" i="24"/>
  <c r="CB48" i="24"/>
  <c r="CA48" i="24"/>
  <c r="BZ48" i="24"/>
  <c r="BY48" i="24"/>
  <c r="BX48" i="24"/>
  <c r="BW48" i="24"/>
  <c r="BV48" i="24"/>
  <c r="BU48" i="24"/>
  <c r="BT48" i="24"/>
  <c r="BS48" i="24"/>
  <c r="BR48" i="24"/>
  <c r="BQ48" i="24"/>
  <c r="BP48" i="24"/>
  <c r="BO48" i="24"/>
  <c r="BN48" i="24"/>
  <c r="BM48" i="24"/>
  <c r="BL48" i="24"/>
  <c r="BK48" i="24"/>
  <c r="BJ48" i="24"/>
  <c r="BI48" i="24"/>
  <c r="BH48" i="24"/>
  <c r="BG48" i="24"/>
  <c r="BF48" i="24"/>
  <c r="BE48" i="24"/>
  <c r="BD48" i="24"/>
  <c r="BC48" i="24"/>
  <c r="BB48" i="24"/>
  <c r="BA48" i="24"/>
  <c r="AZ48" i="24"/>
  <c r="AY48" i="24"/>
  <c r="AX48" i="24"/>
  <c r="AW48" i="24"/>
  <c r="AV48" i="24"/>
  <c r="AU48" i="24"/>
  <c r="AT48" i="24"/>
  <c r="AS48" i="24"/>
  <c r="AR48" i="24"/>
  <c r="AQ48" i="24"/>
  <c r="AP48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F38" i="15" l="1"/>
  <c r="F36" i="15"/>
  <c r="H18" i="15"/>
  <c r="I18" i="15" s="1"/>
  <c r="F27" i="15"/>
  <c r="H21" i="15"/>
  <c r="I21" i="15" s="1"/>
  <c r="F37" i="15"/>
  <c r="H44" i="15"/>
  <c r="I44" i="15" s="1"/>
  <c r="H56" i="15"/>
  <c r="I56" i="15" s="1"/>
  <c r="H42" i="15"/>
  <c r="I42" i="15" s="1"/>
  <c r="H54" i="15"/>
  <c r="I54" i="15" s="1"/>
  <c r="H26" i="15"/>
  <c r="I26" i="15" s="1"/>
  <c r="H46" i="15"/>
  <c r="I46" i="15" s="1"/>
  <c r="H55" i="15"/>
  <c r="I55" i="15" s="1"/>
  <c r="F22" i="15"/>
  <c r="F43" i="15"/>
  <c r="H58" i="15"/>
  <c r="I58" i="15" s="1"/>
  <c r="F24" i="15"/>
  <c r="F30" i="15"/>
  <c r="H52" i="15"/>
  <c r="I52" i="15" s="1"/>
  <c r="F15" i="15"/>
  <c r="F17" i="15"/>
  <c r="F19" i="15"/>
  <c r="F28" i="15"/>
  <c r="F34" i="15"/>
  <c r="H59" i="15"/>
  <c r="I59" i="15" s="1"/>
  <c r="CE69" i="24"/>
  <c r="I371" i="34" s="1"/>
  <c r="D416" i="24"/>
  <c r="E414" i="24" s="1"/>
  <c r="I612" i="24"/>
  <c r="CE52" i="24"/>
  <c r="C67" i="24"/>
  <c r="CE47" i="24"/>
  <c r="D62" i="24"/>
  <c r="D12" i="34" s="1"/>
  <c r="L62" i="24"/>
  <c r="H11" i="31" s="1"/>
  <c r="BH62" i="24"/>
  <c r="H59" i="31" s="1"/>
  <c r="BX62" i="24"/>
  <c r="F332" i="34" s="1"/>
  <c r="U62" i="24"/>
  <c r="G76" i="34" s="1"/>
  <c r="F62" i="24"/>
  <c r="N62" i="24"/>
  <c r="N85" i="24" s="1"/>
  <c r="C679" i="24" s="1"/>
  <c r="W62" i="24"/>
  <c r="H22" i="31" s="1"/>
  <c r="AU62" i="24"/>
  <c r="E204" i="34" s="1"/>
  <c r="BC62" i="24"/>
  <c r="BC85" i="24" s="1"/>
  <c r="BK62" i="24"/>
  <c r="BK85" i="24" s="1"/>
  <c r="X62" i="24"/>
  <c r="H23" i="31" s="1"/>
  <c r="BT62" i="24"/>
  <c r="BT85" i="24" s="1"/>
  <c r="C84" i="15" s="1"/>
  <c r="G84" i="15" s="1"/>
  <c r="AI62" i="24"/>
  <c r="T62" i="24"/>
  <c r="T85" i="24" s="1"/>
  <c r="AB62" i="24"/>
  <c r="H27" i="31" s="1"/>
  <c r="AJ62" i="24"/>
  <c r="H140" i="34" s="1"/>
  <c r="AR62" i="24"/>
  <c r="H43" i="31" s="1"/>
  <c r="AZ62" i="24"/>
  <c r="H51" i="31" s="1"/>
  <c r="BP62" i="24"/>
  <c r="E300" i="34" s="1"/>
  <c r="BW62" i="24"/>
  <c r="H74" i="31" s="1"/>
  <c r="E62" i="24"/>
  <c r="M62" i="24"/>
  <c r="AC62" i="24"/>
  <c r="H108" i="34" s="1"/>
  <c r="AK62" i="24"/>
  <c r="I140" i="34" s="1"/>
  <c r="AS62" i="24"/>
  <c r="H44" i="31" s="1"/>
  <c r="BA62" i="24"/>
  <c r="BA85" i="24" s="1"/>
  <c r="BI62" i="24"/>
  <c r="E268" i="34" s="1"/>
  <c r="BQ62" i="24"/>
  <c r="F300" i="34" s="1"/>
  <c r="BY62" i="24"/>
  <c r="AY62" i="24"/>
  <c r="V62" i="24"/>
  <c r="H21" i="31" s="1"/>
  <c r="AD62" i="24"/>
  <c r="H29" i="31" s="1"/>
  <c r="AL62" i="24"/>
  <c r="AL85" i="24" s="1"/>
  <c r="AT62" i="24"/>
  <c r="H45" i="31" s="1"/>
  <c r="BB62" i="24"/>
  <c r="E236" i="34" s="1"/>
  <c r="BJ62" i="24"/>
  <c r="H61" i="31" s="1"/>
  <c r="BR62" i="24"/>
  <c r="BZ62" i="24"/>
  <c r="C62" i="24"/>
  <c r="AA62" i="24"/>
  <c r="H26" i="31" s="1"/>
  <c r="G62" i="24"/>
  <c r="H6" i="31" s="1"/>
  <c r="O62" i="24"/>
  <c r="H44" i="34" s="1"/>
  <c r="AE62" i="24"/>
  <c r="H30" i="31" s="1"/>
  <c r="AM62" i="24"/>
  <c r="H38" i="31" s="1"/>
  <c r="BS62" i="24"/>
  <c r="CA62" i="24"/>
  <c r="CA85" i="24" s="1"/>
  <c r="H62" i="24"/>
  <c r="H7" i="31" s="1"/>
  <c r="P62" i="24"/>
  <c r="H15" i="31" s="1"/>
  <c r="AF62" i="24"/>
  <c r="H31" i="31" s="1"/>
  <c r="AN62" i="24"/>
  <c r="H39" i="31" s="1"/>
  <c r="AV62" i="24"/>
  <c r="F204" i="34" s="1"/>
  <c r="BD62" i="24"/>
  <c r="BD85" i="24" s="1"/>
  <c r="BL62" i="24"/>
  <c r="CB62" i="24"/>
  <c r="BG62" i="24"/>
  <c r="H58" i="31" s="1"/>
  <c r="I62" i="24"/>
  <c r="H8" i="31" s="1"/>
  <c r="Q62" i="24"/>
  <c r="H16" i="31" s="1"/>
  <c r="Y62" i="24"/>
  <c r="H24" i="31" s="1"/>
  <c r="AG62" i="24"/>
  <c r="E140" i="34" s="1"/>
  <c r="AO62" i="24"/>
  <c r="H40" i="31" s="1"/>
  <c r="AW62" i="24"/>
  <c r="BE62" i="24"/>
  <c r="BM62" i="24"/>
  <c r="I268" i="34" s="1"/>
  <c r="BU62" i="24"/>
  <c r="BU85" i="24" s="1"/>
  <c r="CC62" i="24"/>
  <c r="D364" i="34" s="1"/>
  <c r="BZ85" i="24"/>
  <c r="C646" i="24" s="1"/>
  <c r="K62" i="24"/>
  <c r="S62" i="24"/>
  <c r="E76" i="34" s="1"/>
  <c r="AQ62" i="24"/>
  <c r="BO62" i="24"/>
  <c r="H66" i="31" s="1"/>
  <c r="J62" i="24"/>
  <c r="H9" i="31" s="1"/>
  <c r="R62" i="24"/>
  <c r="H17" i="31" s="1"/>
  <c r="Z62" i="24"/>
  <c r="E108" i="34" s="1"/>
  <c r="AH62" i="24"/>
  <c r="H33" i="31" s="1"/>
  <c r="AP62" i="24"/>
  <c r="AP85" i="24" s="1"/>
  <c r="AX62" i="24"/>
  <c r="H49" i="31" s="1"/>
  <c r="BF62" i="24"/>
  <c r="BN62" i="24"/>
  <c r="H65" i="31" s="1"/>
  <c r="BV62" i="24"/>
  <c r="D332" i="34" s="1"/>
  <c r="H34" i="31"/>
  <c r="G140" i="34"/>
  <c r="AI85" i="24"/>
  <c r="M32" i="31"/>
  <c r="E145" i="34"/>
  <c r="M56" i="31"/>
  <c r="H241" i="34"/>
  <c r="M80" i="31"/>
  <c r="D369" i="34"/>
  <c r="F76" i="34"/>
  <c r="G108" i="34"/>
  <c r="M16" i="31"/>
  <c r="C81" i="34"/>
  <c r="M64" i="31"/>
  <c r="I273" i="34"/>
  <c r="H4" i="31"/>
  <c r="E12" i="34"/>
  <c r="E85" i="24"/>
  <c r="M34" i="31"/>
  <c r="G145" i="34"/>
  <c r="M3" i="31"/>
  <c r="D17" i="34"/>
  <c r="M35" i="31"/>
  <c r="H145" i="34"/>
  <c r="M43" i="31"/>
  <c r="I177" i="34"/>
  <c r="M59" i="31"/>
  <c r="D273" i="34"/>
  <c r="M67" i="31"/>
  <c r="E305" i="34"/>
  <c r="H70" i="31"/>
  <c r="H300" i="34"/>
  <c r="BS85" i="24"/>
  <c r="H78" i="31"/>
  <c r="I332" i="34"/>
  <c r="H172" i="34"/>
  <c r="H42" i="31"/>
  <c r="AQ85" i="24"/>
  <c r="M48" i="31"/>
  <c r="G209" i="34"/>
  <c r="H63" i="31"/>
  <c r="H268" i="34"/>
  <c r="BL85" i="24"/>
  <c r="H79" i="31"/>
  <c r="C364" i="34"/>
  <c r="CB85" i="24"/>
  <c r="H85" i="24"/>
  <c r="M6" i="31"/>
  <c r="G17" i="34"/>
  <c r="M22" i="31"/>
  <c r="I81" i="34"/>
  <c r="M30" i="31"/>
  <c r="C145" i="34"/>
  <c r="M62" i="31"/>
  <c r="G273" i="34"/>
  <c r="M70" i="31"/>
  <c r="H305" i="34"/>
  <c r="H50" i="31"/>
  <c r="I204" i="34"/>
  <c r="AY85" i="24"/>
  <c r="M8" i="31"/>
  <c r="I17" i="34"/>
  <c r="M72" i="31"/>
  <c r="C337" i="34"/>
  <c r="H12" i="31"/>
  <c r="F44" i="34"/>
  <c r="M85" i="24"/>
  <c r="H76" i="31"/>
  <c r="G332" i="34"/>
  <c r="BY85" i="24"/>
  <c r="M42" i="31"/>
  <c r="H177" i="34"/>
  <c r="M7" i="31"/>
  <c r="H17" i="34"/>
  <c r="M15" i="31"/>
  <c r="I49" i="34"/>
  <c r="M23" i="31"/>
  <c r="C113" i="3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O29" i="31"/>
  <c r="I115" i="34"/>
  <c r="O69" i="31"/>
  <c r="G307" i="34"/>
  <c r="AE18" i="31"/>
  <c r="E90" i="34"/>
  <c r="AE26" i="31"/>
  <c r="F122" i="34"/>
  <c r="AE42" i="31"/>
  <c r="H186" i="34"/>
  <c r="D26" i="33"/>
  <c r="I76" i="34"/>
  <c r="M14" i="31"/>
  <c r="H49" i="34"/>
  <c r="M26" i="31"/>
  <c r="F113" i="34"/>
  <c r="M51" i="31"/>
  <c r="C241" i="34"/>
  <c r="M78" i="31"/>
  <c r="I337" i="34"/>
  <c r="O6" i="31"/>
  <c r="G19" i="34"/>
  <c r="O14" i="31"/>
  <c r="H51" i="34"/>
  <c r="I83" i="34"/>
  <c r="O22" i="31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CF91" i="24"/>
  <c r="M24" i="31"/>
  <c r="D113" i="34"/>
  <c r="O21" i="31"/>
  <c r="H83" i="34"/>
  <c r="O53" i="31"/>
  <c r="E243" i="34"/>
  <c r="M25" i="31"/>
  <c r="E113" i="34"/>
  <c r="M57" i="31"/>
  <c r="I241" i="34"/>
  <c r="H5" i="31"/>
  <c r="F12" i="34"/>
  <c r="M2" i="31"/>
  <c r="C17" i="34"/>
  <c r="CE67" i="24"/>
  <c r="I369" i="34" s="1"/>
  <c r="M40" i="31"/>
  <c r="F177" i="34"/>
  <c r="O7" i="31"/>
  <c r="H19" i="34"/>
  <c r="O31" i="31"/>
  <c r="D147" i="34"/>
  <c r="O63" i="31"/>
  <c r="H275" i="34"/>
  <c r="O79" i="31"/>
  <c r="C371" i="34"/>
  <c r="AE20" i="31"/>
  <c r="G90" i="34"/>
  <c r="AE44" i="31"/>
  <c r="C218" i="34"/>
  <c r="DF2" i="30"/>
  <c r="C170" i="8"/>
  <c r="F420" i="24"/>
  <c r="H69" i="31"/>
  <c r="G300" i="34"/>
  <c r="H77" i="31"/>
  <c r="H332" i="34"/>
  <c r="C113" i="8"/>
  <c r="G612" i="24"/>
  <c r="M18" i="31"/>
  <c r="E81" i="3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E28" i="4"/>
  <c r="G28" i="4"/>
  <c r="CE48" i="24"/>
  <c r="M38" i="31"/>
  <c r="D177" i="34"/>
  <c r="O5" i="31"/>
  <c r="F19" i="34"/>
  <c r="O45" i="31"/>
  <c r="D211" i="34"/>
  <c r="AE10" i="31"/>
  <c r="D58" i="34"/>
  <c r="F24" i="6"/>
  <c r="E233" i="24"/>
  <c r="F32" i="6" s="1"/>
  <c r="M33" i="31"/>
  <c r="F145" i="34"/>
  <c r="M73" i="31"/>
  <c r="D337" i="34"/>
  <c r="M66" i="31"/>
  <c r="D305" i="34"/>
  <c r="O15" i="31"/>
  <c r="I51" i="34"/>
  <c r="O47" i="31"/>
  <c r="F211" i="34"/>
  <c r="O71" i="31"/>
  <c r="I307" i="34"/>
  <c r="AE12" i="31"/>
  <c r="F58" i="34"/>
  <c r="M4" i="31"/>
  <c r="E17" i="34"/>
  <c r="M28" i="31"/>
  <c r="H113" i="34"/>
  <c r="M52" i="31"/>
  <c r="D241" i="34"/>
  <c r="M68" i="31"/>
  <c r="F305" i="34"/>
  <c r="BK2" i="30"/>
  <c r="I362" i="34"/>
  <c r="M19" i="31"/>
  <c r="F81" i="34"/>
  <c r="M46" i="31"/>
  <c r="E209" i="34"/>
  <c r="M58" i="31"/>
  <c r="C273" i="34"/>
  <c r="O2" i="31"/>
  <c r="C19" i="34"/>
  <c r="D51" i="34"/>
  <c r="O10" i="31"/>
  <c r="F115" i="34"/>
  <c r="O26" i="31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C121" i="8"/>
  <c r="E83" i="34"/>
  <c r="H20" i="31"/>
  <c r="M50" i="31"/>
  <c r="I209" i="34"/>
  <c r="O13" i="31"/>
  <c r="G51" i="34"/>
  <c r="O37" i="31"/>
  <c r="C179" i="34"/>
  <c r="O61" i="31"/>
  <c r="F275" i="34"/>
  <c r="O77" i="31"/>
  <c r="H339" i="34"/>
  <c r="AE2" i="31"/>
  <c r="C26" i="34"/>
  <c r="CE89" i="24"/>
  <c r="AE34" i="31"/>
  <c r="G154" i="34"/>
  <c r="M17" i="31"/>
  <c r="D81" i="34"/>
  <c r="M49" i="31"/>
  <c r="H209" i="34"/>
  <c r="H13" i="31"/>
  <c r="G44" i="34"/>
  <c r="M27" i="31"/>
  <c r="G113" i="34"/>
  <c r="O39" i="31"/>
  <c r="E179" i="34"/>
  <c r="AE4" i="31"/>
  <c r="E26" i="34"/>
  <c r="M12" i="31"/>
  <c r="F49" i="34"/>
  <c r="M36" i="31"/>
  <c r="I145" i="34"/>
  <c r="M44" i="31"/>
  <c r="C209" i="34"/>
  <c r="M60" i="31"/>
  <c r="E273" i="34"/>
  <c r="M76" i="31"/>
  <c r="G337" i="34"/>
  <c r="H48" i="31"/>
  <c r="G204" i="34"/>
  <c r="AW85" i="24"/>
  <c r="H56" i="31"/>
  <c r="H236" i="34"/>
  <c r="BE85" i="24"/>
  <c r="M5" i="31"/>
  <c r="F17" i="34"/>
  <c r="M13" i="31"/>
  <c r="G49" i="34"/>
  <c r="M21" i="31"/>
  <c r="H81" i="34"/>
  <c r="M29" i="31"/>
  <c r="I113" i="34"/>
  <c r="M37" i="31"/>
  <c r="C177" i="34"/>
  <c r="M45" i="31"/>
  <c r="D209" i="34"/>
  <c r="M53" i="31"/>
  <c r="E241" i="34"/>
  <c r="M61" i="31"/>
  <c r="F273" i="34"/>
  <c r="M69" i="31"/>
  <c r="G305" i="34"/>
  <c r="M77" i="31"/>
  <c r="H337" i="34"/>
  <c r="F85" i="24"/>
  <c r="BR85" i="24"/>
  <c r="M11" i="31"/>
  <c r="E49" i="34"/>
  <c r="M75" i="31"/>
  <c r="F337" i="34"/>
  <c r="M9" i="31"/>
  <c r="C49" i="34"/>
  <c r="M41" i="31"/>
  <c r="G177" i="34"/>
  <c r="M65" i="31"/>
  <c r="C305" i="34"/>
  <c r="M54" i="31"/>
  <c r="F241" i="34"/>
  <c r="O23" i="31"/>
  <c r="C115" i="34"/>
  <c r="O55" i="31"/>
  <c r="G243" i="34"/>
  <c r="AE28" i="31"/>
  <c r="H122" i="34"/>
  <c r="AE36" i="31"/>
  <c r="I154" i="34"/>
  <c r="M20" i="31"/>
  <c r="G81" i="34"/>
  <c r="AX85" i="24"/>
  <c r="H57" i="31"/>
  <c r="I236" i="34"/>
  <c r="BF85" i="24"/>
  <c r="C300" i="34"/>
  <c r="BN85" i="24"/>
  <c r="I366" i="34"/>
  <c r="F612" i="24"/>
  <c r="M10" i="31"/>
  <c r="D49" i="34"/>
  <c r="M74" i="31"/>
  <c r="E337" i="34"/>
  <c r="W85" i="24"/>
  <c r="E19" i="4"/>
  <c r="G19" i="4"/>
  <c r="E220" i="24"/>
  <c r="D258" i="24"/>
  <c r="C68" i="8"/>
  <c r="D218" i="34"/>
  <c r="O8" i="31"/>
  <c r="I19" i="34"/>
  <c r="O16" i="31"/>
  <c r="C83" i="34"/>
  <c r="O24" i="31"/>
  <c r="D115" i="34"/>
  <c r="O32" i="31"/>
  <c r="E147" i="34"/>
  <c r="O40" i="31"/>
  <c r="F179" i="34"/>
  <c r="G211" i="34"/>
  <c r="O48" i="31"/>
  <c r="H243" i="34"/>
  <c r="O56" i="31"/>
  <c r="O64" i="31"/>
  <c r="I275" i="34"/>
  <c r="O72" i="31"/>
  <c r="C339" i="34"/>
  <c r="D371" i="34"/>
  <c r="O80" i="31"/>
  <c r="AE5" i="31"/>
  <c r="F26" i="34"/>
  <c r="AE13" i="31"/>
  <c r="G58" i="34"/>
  <c r="AE21" i="31"/>
  <c r="H90" i="34"/>
  <c r="AE29" i="31"/>
  <c r="I122" i="34"/>
  <c r="AE37" i="31"/>
  <c r="C186" i="34"/>
  <c r="G10" i="4"/>
  <c r="C16" i="8"/>
  <c r="D308" i="24"/>
  <c r="J612" i="24"/>
  <c r="O73" i="31"/>
  <c r="D339" i="34"/>
  <c r="CD85" i="24"/>
  <c r="AE14" i="31"/>
  <c r="H58" i="34"/>
  <c r="AE22" i="31"/>
  <c r="I90" i="34"/>
  <c r="AE30" i="31"/>
  <c r="C154" i="34"/>
  <c r="D186" i="34"/>
  <c r="AE38" i="31"/>
  <c r="AE46" i="31"/>
  <c r="E218" i="34"/>
  <c r="G26" i="34"/>
  <c r="D383" i="24"/>
  <c r="C137" i="8" s="1"/>
  <c r="F45" i="15"/>
  <c r="F307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16" i="31"/>
  <c r="C90" i="34"/>
  <c r="AE24" i="31"/>
  <c r="D122" i="34"/>
  <c r="E154" i="34"/>
  <c r="AE32" i="31"/>
  <c r="AE40" i="31"/>
  <c r="F186" i="34"/>
  <c r="I384" i="34"/>
  <c r="L612" i="24"/>
  <c r="CF2" i="28"/>
  <c r="D5" i="7"/>
  <c r="D341" i="24"/>
  <c r="C87" i="8" s="1"/>
  <c r="C615" i="2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G339" i="34"/>
  <c r="O76" i="31"/>
  <c r="AE9" i="31"/>
  <c r="C58" i="34"/>
  <c r="AE17" i="31"/>
  <c r="D90" i="34"/>
  <c r="AE25" i="31"/>
  <c r="E122" i="34"/>
  <c r="AE33" i="31"/>
  <c r="F154" i="34"/>
  <c r="AE41" i="31"/>
  <c r="G186" i="34"/>
  <c r="I380" i="34"/>
  <c r="D612" i="24"/>
  <c r="F41" i="15"/>
  <c r="F63" i="15"/>
  <c r="F65" i="15"/>
  <c r="F49" i="15"/>
  <c r="F53" i="15"/>
  <c r="H53" i="15"/>
  <c r="I53" i="15" s="1"/>
  <c r="F69" i="15"/>
  <c r="F57" i="15"/>
  <c r="H57" i="15"/>
  <c r="I57" i="15" s="1"/>
  <c r="F64" i="15"/>
  <c r="D677" i="25"/>
  <c r="M677" i="25" s="1"/>
  <c r="D619" i="25"/>
  <c r="D688" i="25"/>
  <c r="M688" i="25" s="1"/>
  <c r="D669" i="25"/>
  <c r="M669" i="25" s="1"/>
  <c r="M716" i="25" s="1"/>
  <c r="F48" i="15"/>
  <c r="D675" i="25"/>
  <c r="M675" i="25" s="1"/>
  <c r="D623" i="25"/>
  <c r="D617" i="25"/>
  <c r="D716" i="25" s="1"/>
  <c r="D629" i="25"/>
  <c r="D683" i="25"/>
  <c r="M683" i="25" s="1"/>
  <c r="F50" i="15"/>
  <c r="D717" i="25"/>
  <c r="D708" i="25"/>
  <c r="M708" i="25" s="1"/>
  <c r="D700" i="25"/>
  <c r="M700" i="25" s="1"/>
  <c r="D713" i="25"/>
  <c r="M713" i="25" s="1"/>
  <c r="D705" i="25"/>
  <c r="M705" i="25" s="1"/>
  <c r="D697" i="25"/>
  <c r="M697" i="25" s="1"/>
  <c r="D710" i="25"/>
  <c r="M710" i="25" s="1"/>
  <c r="D702" i="25"/>
  <c r="M702" i="25" s="1"/>
  <c r="D707" i="25"/>
  <c r="M707" i="25" s="1"/>
  <c r="D712" i="25"/>
  <c r="M712" i="25" s="1"/>
  <c r="D704" i="25"/>
  <c r="M704" i="25" s="1"/>
  <c r="D696" i="25"/>
  <c r="M696" i="25" s="1"/>
  <c r="D711" i="25"/>
  <c r="M711" i="25" s="1"/>
  <c r="D703" i="25"/>
  <c r="M703" i="25" s="1"/>
  <c r="D695" i="25"/>
  <c r="M695" i="25" s="1"/>
  <c r="D714" i="25"/>
  <c r="M714" i="25" s="1"/>
  <c r="D693" i="25"/>
  <c r="M693" i="25" s="1"/>
  <c r="D687" i="25"/>
  <c r="M687" i="25" s="1"/>
  <c r="D679" i="25"/>
  <c r="M679" i="25" s="1"/>
  <c r="D671" i="25"/>
  <c r="M671" i="25" s="1"/>
  <c r="D648" i="25"/>
  <c r="D647" i="25"/>
  <c r="D646" i="25"/>
  <c r="L648" i="25" s="1"/>
  <c r="D630" i="25"/>
  <c r="D627" i="25"/>
  <c r="H629" i="25" s="1"/>
  <c r="D622" i="25"/>
  <c r="D618" i="25"/>
  <c r="D709" i="25"/>
  <c r="M709" i="25" s="1"/>
  <c r="D694" i="25"/>
  <c r="M694" i="25" s="1"/>
  <c r="D684" i="25"/>
  <c r="M684" i="25" s="1"/>
  <c r="D676" i="25"/>
  <c r="M676" i="25" s="1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K645" i="25" s="1"/>
  <c r="D631" i="25"/>
  <c r="J631" i="25" s="1"/>
  <c r="D625" i="25"/>
  <c r="D692" i="25"/>
  <c r="M692" i="25" s="1"/>
  <c r="D689" i="25"/>
  <c r="M689" i="25" s="1"/>
  <c r="D681" i="25"/>
  <c r="M681" i="25" s="1"/>
  <c r="D673" i="25"/>
  <c r="M673" i="25" s="1"/>
  <c r="D686" i="25"/>
  <c r="M686" i="25" s="1"/>
  <c r="D678" i="25"/>
  <c r="M678" i="25" s="1"/>
  <c r="D670" i="25"/>
  <c r="M670" i="25" s="1"/>
  <c r="D628" i="25"/>
  <c r="D699" i="25"/>
  <c r="M699" i="25" s="1"/>
  <c r="D620" i="25"/>
  <c r="D690" i="25"/>
  <c r="M690" i="25" s="1"/>
  <c r="D682" i="25"/>
  <c r="M682" i="25" s="1"/>
  <c r="D674" i="25"/>
  <c r="M674" i="25" s="1"/>
  <c r="D624" i="25"/>
  <c r="D701" i="25"/>
  <c r="M701" i="25" s="1"/>
  <c r="D698" i="25"/>
  <c r="M698" i="25" s="1"/>
  <c r="D621" i="25"/>
  <c r="D626" i="25"/>
  <c r="G626" i="25" s="1"/>
  <c r="D691" i="25"/>
  <c r="M691" i="25" s="1"/>
  <c r="E624" i="25"/>
  <c r="I630" i="25"/>
  <c r="C716" i="25"/>
  <c r="C649" i="25"/>
  <c r="M717" i="25" s="1"/>
  <c r="C167" i="8" l="1"/>
  <c r="G12" i="34"/>
  <c r="G85" i="24"/>
  <c r="CC85" i="24"/>
  <c r="F236" i="34"/>
  <c r="H37" i="31"/>
  <c r="C172" i="34"/>
  <c r="H204" i="34"/>
  <c r="H80" i="31"/>
  <c r="Q85" i="24"/>
  <c r="H54" i="31"/>
  <c r="L85" i="24"/>
  <c r="C76" i="34"/>
  <c r="E44" i="34"/>
  <c r="AF85" i="24"/>
  <c r="C44" i="15" s="1"/>
  <c r="G44" i="15" s="1"/>
  <c r="AS85" i="24"/>
  <c r="C710" i="24" s="1"/>
  <c r="D140" i="34"/>
  <c r="C204" i="34"/>
  <c r="I172" i="34"/>
  <c r="C85" i="24"/>
  <c r="C21" i="34" s="1"/>
  <c r="S85" i="24"/>
  <c r="H18" i="31"/>
  <c r="R85" i="24"/>
  <c r="C30" i="15" s="1"/>
  <c r="D76" i="34"/>
  <c r="AT85" i="24"/>
  <c r="D213" i="34" s="1"/>
  <c r="BO85" i="24"/>
  <c r="C627" i="24" s="1"/>
  <c r="D268" i="34"/>
  <c r="H12" i="34"/>
  <c r="H62" i="31"/>
  <c r="O85" i="24"/>
  <c r="C27" i="15" s="1"/>
  <c r="G27" i="15" s="1"/>
  <c r="H14" i="31"/>
  <c r="Z85" i="24"/>
  <c r="E117" i="34" s="1"/>
  <c r="D108" i="34"/>
  <c r="H25" i="31"/>
  <c r="D204" i="34"/>
  <c r="C108" i="34"/>
  <c r="D12" i="33"/>
  <c r="H64" i="31"/>
  <c r="H28" i="31"/>
  <c r="C12" i="34"/>
  <c r="AB85" i="24"/>
  <c r="C40" i="15" s="1"/>
  <c r="G40" i="15" s="1"/>
  <c r="H2" i="31"/>
  <c r="D300" i="34"/>
  <c r="V85" i="24"/>
  <c r="C34" i="15" s="1"/>
  <c r="H76" i="34"/>
  <c r="D236" i="34"/>
  <c r="H19" i="31"/>
  <c r="BM85" i="24"/>
  <c r="I277" i="34" s="1"/>
  <c r="AC85" i="24"/>
  <c r="C694" i="24" s="1"/>
  <c r="H36" i="31"/>
  <c r="BG85" i="24"/>
  <c r="C71" i="15" s="1"/>
  <c r="G71" i="15" s="1"/>
  <c r="C268" i="34"/>
  <c r="AU85" i="24"/>
  <c r="H52" i="31"/>
  <c r="AN85" i="24"/>
  <c r="C705" i="24" s="1"/>
  <c r="Y85" i="24"/>
  <c r="C690" i="24" s="1"/>
  <c r="G268" i="34"/>
  <c r="BH85" i="24"/>
  <c r="C636" i="24" s="1"/>
  <c r="E172" i="34"/>
  <c r="C236" i="34"/>
  <c r="AZ85" i="24"/>
  <c r="P85" i="24"/>
  <c r="C28" i="15" s="1"/>
  <c r="H73" i="31"/>
  <c r="C332" i="34"/>
  <c r="H3" i="31"/>
  <c r="H46" i="31"/>
  <c r="AK85" i="24"/>
  <c r="I149" i="34" s="1"/>
  <c r="H35" i="31"/>
  <c r="H72" i="31"/>
  <c r="AD85" i="24"/>
  <c r="I117" i="34" s="1"/>
  <c r="I108" i="34"/>
  <c r="J85" i="24"/>
  <c r="C675" i="24" s="1"/>
  <c r="I44" i="34"/>
  <c r="AR85" i="24"/>
  <c r="C709" i="24" s="1"/>
  <c r="C44" i="34"/>
  <c r="I85" i="24"/>
  <c r="I21" i="34" s="1"/>
  <c r="AA85" i="24"/>
  <c r="F117" i="34" s="1"/>
  <c r="BV85" i="24"/>
  <c r="C642" i="24" s="1"/>
  <c r="D85" i="24"/>
  <c r="D21" i="34" s="1"/>
  <c r="I12" i="34"/>
  <c r="F108" i="34"/>
  <c r="AJ85" i="24"/>
  <c r="H149" i="34" s="1"/>
  <c r="G53" i="34"/>
  <c r="CE62" i="24"/>
  <c r="I364" i="34" s="1"/>
  <c r="H75" i="31"/>
  <c r="G172" i="34"/>
  <c r="H32" i="31"/>
  <c r="H68" i="31"/>
  <c r="K85" i="24"/>
  <c r="D53" i="34" s="1"/>
  <c r="C90" i="15"/>
  <c r="G90" i="15" s="1"/>
  <c r="H341" i="34"/>
  <c r="C26" i="15"/>
  <c r="G26" i="15" s="1"/>
  <c r="I309" i="34"/>
  <c r="H41" i="31"/>
  <c r="AH85" i="24"/>
  <c r="C699" i="24" s="1"/>
  <c r="BJ85" i="24"/>
  <c r="F277" i="34" s="1"/>
  <c r="BX85" i="24"/>
  <c r="C88" i="15" s="1"/>
  <c r="G88" i="15" s="1"/>
  <c r="AG85" i="24"/>
  <c r="C698" i="24" s="1"/>
  <c r="H71" i="31"/>
  <c r="H53" i="31"/>
  <c r="H60" i="31"/>
  <c r="H47" i="31"/>
  <c r="C140" i="34"/>
  <c r="BQ85" i="24"/>
  <c r="F309" i="34" s="1"/>
  <c r="H67" i="31"/>
  <c r="C640" i="24"/>
  <c r="D44" i="34"/>
  <c r="AM85" i="24"/>
  <c r="C704" i="24" s="1"/>
  <c r="U85" i="24"/>
  <c r="C33" i="15" s="1"/>
  <c r="X85" i="24"/>
  <c r="C117" i="34" s="1"/>
  <c r="G236" i="34"/>
  <c r="H10" i="31"/>
  <c r="D172" i="34"/>
  <c r="BW85" i="24"/>
  <c r="C643" i="24" s="1"/>
  <c r="F140" i="34"/>
  <c r="AO85" i="24"/>
  <c r="C706" i="24" s="1"/>
  <c r="F268" i="34"/>
  <c r="H55" i="31"/>
  <c r="E332" i="34"/>
  <c r="BB85" i="24"/>
  <c r="C632" i="24" s="1"/>
  <c r="F172" i="34"/>
  <c r="BI85" i="24"/>
  <c r="E277" i="34" s="1"/>
  <c r="AV85" i="24"/>
  <c r="C713" i="24" s="1"/>
  <c r="AE85" i="24"/>
  <c r="C43" i="15" s="1"/>
  <c r="BP85" i="24"/>
  <c r="C621" i="24" s="1"/>
  <c r="I300" i="34"/>
  <c r="L717" i="25"/>
  <c r="L708" i="25"/>
  <c r="L700" i="25"/>
  <c r="L713" i="25"/>
  <c r="L705" i="25"/>
  <c r="L697" i="25"/>
  <c r="L710" i="25"/>
  <c r="L702" i="25"/>
  <c r="L707" i="25"/>
  <c r="L712" i="25"/>
  <c r="L704" i="25"/>
  <c r="L696" i="25"/>
  <c r="L711" i="25"/>
  <c r="L703" i="25"/>
  <c r="L695" i="25"/>
  <c r="L687" i="25"/>
  <c r="L679" i="25"/>
  <c r="L671" i="25"/>
  <c r="L684" i="25"/>
  <c r="L676" i="25"/>
  <c r="L706" i="25"/>
  <c r="L698" i="25"/>
  <c r="L689" i="25"/>
  <c r="L681" i="25"/>
  <c r="L673" i="25"/>
  <c r="L701" i="25"/>
  <c r="L693" i="25"/>
  <c r="L692" i="25"/>
  <c r="L686" i="25"/>
  <c r="L678" i="25"/>
  <c r="L670" i="25"/>
  <c r="L688" i="25"/>
  <c r="L680" i="25"/>
  <c r="L672" i="25"/>
  <c r="L714" i="25"/>
  <c r="L691" i="25"/>
  <c r="L685" i="25"/>
  <c r="L683" i="25"/>
  <c r="L709" i="25"/>
  <c r="L699" i="25"/>
  <c r="L677" i="25"/>
  <c r="L675" i="25"/>
  <c r="L682" i="25"/>
  <c r="L694" i="25"/>
  <c r="L674" i="25"/>
  <c r="L690" i="25"/>
  <c r="L669" i="25"/>
  <c r="L716" i="25" s="1"/>
  <c r="J714" i="25"/>
  <c r="J706" i="25"/>
  <c r="J698" i="25"/>
  <c r="J711" i="25"/>
  <c r="J703" i="25"/>
  <c r="J695" i="25"/>
  <c r="J717" i="25"/>
  <c r="J708" i="25"/>
  <c r="J700" i="25"/>
  <c r="J713" i="25"/>
  <c r="J705" i="25"/>
  <c r="J710" i="25"/>
  <c r="J702" i="25"/>
  <c r="J694" i="25"/>
  <c r="J709" i="25"/>
  <c r="J701" i="25"/>
  <c r="J693" i="25"/>
  <c r="J696" i="25"/>
  <c r="J685" i="25"/>
  <c r="J677" i="25"/>
  <c r="J669" i="25"/>
  <c r="J697" i="25"/>
  <c r="J690" i="25"/>
  <c r="J682" i="25"/>
  <c r="J674" i="25"/>
  <c r="J704" i="25"/>
  <c r="J687" i="25"/>
  <c r="J679" i="25"/>
  <c r="J671" i="25"/>
  <c r="J648" i="25"/>
  <c r="J647" i="25"/>
  <c r="J646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6" i="25" s="1"/>
  <c r="J712" i="25"/>
  <c r="J683" i="25"/>
  <c r="J675" i="25"/>
  <c r="J692" i="25"/>
  <c r="J691" i="25"/>
  <c r="J707" i="25"/>
  <c r="J681" i="25"/>
  <c r="J673" i="25"/>
  <c r="J688" i="25"/>
  <c r="J686" i="25"/>
  <c r="J680" i="25"/>
  <c r="J678" i="25"/>
  <c r="J699" i="25"/>
  <c r="J670" i="25"/>
  <c r="J689" i="25"/>
  <c r="J672" i="25"/>
  <c r="K711" i="25"/>
  <c r="K703" i="25"/>
  <c r="K717" i="25"/>
  <c r="K708" i="25"/>
  <c r="K700" i="25"/>
  <c r="K692" i="25"/>
  <c r="K713" i="25"/>
  <c r="K705" i="25"/>
  <c r="K710" i="25"/>
  <c r="K702" i="25"/>
  <c r="K707" i="25"/>
  <c r="K699" i="25"/>
  <c r="K714" i="25"/>
  <c r="K706" i="25"/>
  <c r="K698" i="25"/>
  <c r="K709" i="25"/>
  <c r="K697" i="25"/>
  <c r="K690" i="25"/>
  <c r="K682" i="25"/>
  <c r="K674" i="25"/>
  <c r="K704" i="25"/>
  <c r="K687" i="25"/>
  <c r="K679" i="25"/>
  <c r="K671" i="25"/>
  <c r="K684" i="25"/>
  <c r="K676" i="25"/>
  <c r="K689" i="25"/>
  <c r="K681" i="25"/>
  <c r="K673" i="25"/>
  <c r="K701" i="25"/>
  <c r="K694" i="25"/>
  <c r="K691" i="25"/>
  <c r="K696" i="25"/>
  <c r="K695" i="25"/>
  <c r="K693" i="25"/>
  <c r="K685" i="25"/>
  <c r="K677" i="25"/>
  <c r="K669" i="25"/>
  <c r="K716" i="25" s="1"/>
  <c r="K683" i="25"/>
  <c r="K712" i="25"/>
  <c r="K680" i="25"/>
  <c r="K678" i="25"/>
  <c r="K672" i="25"/>
  <c r="K670" i="25"/>
  <c r="K686" i="25"/>
  <c r="K675" i="25"/>
  <c r="K688" i="25"/>
  <c r="G707" i="25"/>
  <c r="G699" i="25"/>
  <c r="G712" i="25"/>
  <c r="G704" i="25"/>
  <c r="G696" i="25"/>
  <c r="G709" i="25"/>
  <c r="G701" i="25"/>
  <c r="G714" i="25"/>
  <c r="G706" i="25"/>
  <c r="G711" i="25"/>
  <c r="G703" i="25"/>
  <c r="G695" i="25"/>
  <c r="G710" i="25"/>
  <c r="G702" i="25"/>
  <c r="G694" i="25"/>
  <c r="G717" i="25"/>
  <c r="G686" i="25"/>
  <c r="G678" i="25"/>
  <c r="G670" i="25"/>
  <c r="G628" i="25"/>
  <c r="G700" i="25"/>
  <c r="G683" i="25"/>
  <c r="G675" i="25"/>
  <c r="G691" i="25"/>
  <c r="G688" i="25"/>
  <c r="G680" i="25"/>
  <c r="G672" i="25"/>
  <c r="G713" i="25"/>
  <c r="G708" i="25"/>
  <c r="G697" i="25"/>
  <c r="G685" i="25"/>
  <c r="G677" i="25"/>
  <c r="G669" i="25"/>
  <c r="G629" i="25"/>
  <c r="G705" i="25"/>
  <c r="G639" i="25"/>
  <c r="G631" i="25"/>
  <c r="G687" i="25"/>
  <c r="G679" i="25"/>
  <c r="G671" i="25"/>
  <c r="G642" i="25"/>
  <c r="G634" i="25"/>
  <c r="G698" i="25"/>
  <c r="G692" i="25"/>
  <c r="G646" i="25"/>
  <c r="G643" i="25"/>
  <c r="G635" i="25"/>
  <c r="G630" i="25"/>
  <c r="G641" i="25"/>
  <c r="G632" i="25"/>
  <c r="G693" i="25"/>
  <c r="G689" i="25"/>
  <c r="G645" i="25"/>
  <c r="G690" i="25"/>
  <c r="G640" i="25"/>
  <c r="G633" i="25"/>
  <c r="G682" i="25"/>
  <c r="G637" i="25"/>
  <c r="G648" i="25"/>
  <c r="G676" i="25"/>
  <c r="G673" i="25"/>
  <c r="G644" i="25"/>
  <c r="G647" i="25"/>
  <c r="G636" i="25"/>
  <c r="G674" i="25"/>
  <c r="G638" i="25"/>
  <c r="G627" i="25"/>
  <c r="G716" i="25" s="1"/>
  <c r="G681" i="25"/>
  <c r="G684" i="25"/>
  <c r="C75" i="15"/>
  <c r="G75" i="15" s="1"/>
  <c r="C635" i="24"/>
  <c r="G277" i="34"/>
  <c r="C31" i="15"/>
  <c r="G31" i="15" s="1"/>
  <c r="E85" i="34"/>
  <c r="C684" i="24"/>
  <c r="E373" i="34"/>
  <c r="C94" i="15"/>
  <c r="G94" i="15" s="1"/>
  <c r="G181" i="34"/>
  <c r="C54" i="15"/>
  <c r="G54" i="15" s="1"/>
  <c r="C707" i="24"/>
  <c r="F21" i="34"/>
  <c r="C18" i="15"/>
  <c r="G18" i="15" s="1"/>
  <c r="C671" i="24"/>
  <c r="C341" i="34"/>
  <c r="C85" i="15"/>
  <c r="G85" i="15" s="1"/>
  <c r="C641" i="24"/>
  <c r="I378" i="34"/>
  <c r="K612" i="24"/>
  <c r="D277" i="34"/>
  <c r="C72" i="15"/>
  <c r="G72" i="15" s="1"/>
  <c r="H21" i="34"/>
  <c r="C20" i="15"/>
  <c r="G20" i="15" s="1"/>
  <c r="C673" i="24"/>
  <c r="H181" i="34"/>
  <c r="C708" i="24"/>
  <c r="C55" i="15"/>
  <c r="G55" i="15" s="1"/>
  <c r="G149" i="34"/>
  <c r="C47" i="15"/>
  <c r="G47" i="15" s="1"/>
  <c r="C700" i="24"/>
  <c r="G213" i="34"/>
  <c r="C61" i="15"/>
  <c r="C631" i="24"/>
  <c r="H277" i="34"/>
  <c r="C76" i="15"/>
  <c r="G76" i="15" s="1"/>
  <c r="C637" i="24"/>
  <c r="C83" i="15"/>
  <c r="G83" i="15" s="1"/>
  <c r="H309" i="34"/>
  <c r="C639" i="24"/>
  <c r="I245" i="34"/>
  <c r="C70" i="15"/>
  <c r="G70" i="15" s="1"/>
  <c r="C629" i="24"/>
  <c r="C213" i="34"/>
  <c r="H53" i="34"/>
  <c r="E21" i="34"/>
  <c r="C17" i="15"/>
  <c r="C670" i="24"/>
  <c r="C309" i="34"/>
  <c r="C78" i="15"/>
  <c r="G78" i="15" s="1"/>
  <c r="C619" i="24"/>
  <c r="G21" i="34"/>
  <c r="C19" i="15"/>
  <c r="C672" i="24"/>
  <c r="C245" i="34"/>
  <c r="C628" i="24"/>
  <c r="C64" i="15"/>
  <c r="C15" i="15"/>
  <c r="C668" i="24"/>
  <c r="H712" i="25"/>
  <c r="H704" i="25"/>
  <c r="H709" i="25"/>
  <c r="H701" i="25"/>
  <c r="H693" i="25"/>
  <c r="H714" i="25"/>
  <c r="H706" i="25"/>
  <c r="H711" i="25"/>
  <c r="H703" i="25"/>
  <c r="H717" i="25"/>
  <c r="H708" i="25"/>
  <c r="H700" i="25"/>
  <c r="H707" i="25"/>
  <c r="H699" i="25"/>
  <c r="H695" i="25"/>
  <c r="H683" i="25"/>
  <c r="H675" i="25"/>
  <c r="H702" i="25"/>
  <c r="H696" i="25"/>
  <c r="H691" i="25"/>
  <c r="H688" i="25"/>
  <c r="H680" i="25"/>
  <c r="H672" i="25"/>
  <c r="H713" i="25"/>
  <c r="H697" i="25"/>
  <c r="H685" i="25"/>
  <c r="H677" i="25"/>
  <c r="H669" i="25"/>
  <c r="H698" i="25"/>
  <c r="H690" i="25"/>
  <c r="H682" i="25"/>
  <c r="H674" i="25"/>
  <c r="H687" i="25"/>
  <c r="H686" i="25"/>
  <c r="H679" i="25"/>
  <c r="H678" i="25"/>
  <c r="H671" i="25"/>
  <c r="H670" i="25"/>
  <c r="H642" i="25"/>
  <c r="H634" i="25"/>
  <c r="H648" i="25"/>
  <c r="H645" i="25"/>
  <c r="H637" i="25"/>
  <c r="H710" i="25"/>
  <c r="H638" i="25"/>
  <c r="H705" i="25"/>
  <c r="H689" i="25"/>
  <c r="H681" i="25"/>
  <c r="H643" i="25"/>
  <c r="H636" i="25"/>
  <c r="H692" i="25"/>
  <c r="H684" i="25"/>
  <c r="H646" i="25"/>
  <c r="H644" i="25"/>
  <c r="H635" i="25"/>
  <c r="H630" i="25"/>
  <c r="H716" i="25" s="1"/>
  <c r="H676" i="25"/>
  <c r="H633" i="25"/>
  <c r="H673" i="25"/>
  <c r="H640" i="25"/>
  <c r="H694" i="25"/>
  <c r="H647" i="25"/>
  <c r="H632" i="25"/>
  <c r="H639" i="25"/>
  <c r="H631" i="25"/>
  <c r="H641" i="25"/>
  <c r="E613" i="25"/>
  <c r="E694" i="25" s="1"/>
  <c r="F625" i="25"/>
  <c r="C50" i="8"/>
  <c r="D352" i="24"/>
  <c r="C103" i="8" s="1"/>
  <c r="F309" i="24"/>
  <c r="F245" i="34"/>
  <c r="C67" i="15"/>
  <c r="G67" i="15" s="1"/>
  <c r="C633" i="24"/>
  <c r="C86" i="15"/>
  <c r="G86" i="15" s="1"/>
  <c r="G309" i="34"/>
  <c r="C82" i="15"/>
  <c r="G82" i="15" s="1"/>
  <c r="C626" i="24"/>
  <c r="D384" i="24"/>
  <c r="E53" i="34"/>
  <c r="C24" i="15"/>
  <c r="G24" i="15" s="1"/>
  <c r="C677" i="24"/>
  <c r="D85" i="34"/>
  <c r="G341" i="34"/>
  <c r="C645" i="24"/>
  <c r="C89" i="15"/>
  <c r="G89" i="15" s="1"/>
  <c r="I213" i="34"/>
  <c r="C63" i="15"/>
  <c r="C625" i="24"/>
  <c r="G245" i="34"/>
  <c r="C68" i="15"/>
  <c r="G68" i="15" s="1"/>
  <c r="C624" i="24"/>
  <c r="D181" i="34"/>
  <c r="D245" i="34"/>
  <c r="C65" i="15"/>
  <c r="C630" i="24"/>
  <c r="C692" i="24"/>
  <c r="I85" i="34"/>
  <c r="C35" i="15"/>
  <c r="C688" i="24"/>
  <c r="H213" i="34"/>
  <c r="C62" i="15"/>
  <c r="C616" i="24"/>
  <c r="E245" i="34"/>
  <c r="D373" i="34"/>
  <c r="C93" i="15"/>
  <c r="G93" i="15" s="1"/>
  <c r="C620" i="24"/>
  <c r="C85" i="34"/>
  <c r="C29" i="15"/>
  <c r="C682" i="24"/>
  <c r="F53" i="34"/>
  <c r="C25" i="15"/>
  <c r="G25" i="15" s="1"/>
  <c r="C678" i="24"/>
  <c r="D149" i="34"/>
  <c r="I53" i="34"/>
  <c r="C681" i="24"/>
  <c r="D309" i="34"/>
  <c r="C79" i="15"/>
  <c r="G79" i="15" s="1"/>
  <c r="I181" i="34"/>
  <c r="C56" i="15"/>
  <c r="G56" i="15" s="1"/>
  <c r="F234" i="24"/>
  <c r="F16" i="6"/>
  <c r="E213" i="34"/>
  <c r="C712" i="24"/>
  <c r="C59" i="15"/>
  <c r="G59" i="15" s="1"/>
  <c r="I709" i="25"/>
  <c r="I701" i="25"/>
  <c r="I714" i="25"/>
  <c r="I706" i="25"/>
  <c r="I698" i="25"/>
  <c r="I711" i="25"/>
  <c r="I703" i="25"/>
  <c r="I717" i="25"/>
  <c r="I708" i="25"/>
  <c r="I713" i="25"/>
  <c r="I705" i="25"/>
  <c r="I697" i="25"/>
  <c r="I712" i="25"/>
  <c r="I704" i="25"/>
  <c r="I696" i="25"/>
  <c r="I702" i="25"/>
  <c r="I700" i="25"/>
  <c r="I691" i="25"/>
  <c r="I688" i="25"/>
  <c r="I680" i="25"/>
  <c r="I672" i="25"/>
  <c r="I685" i="25"/>
  <c r="I677" i="25"/>
  <c r="I669" i="25"/>
  <c r="I690" i="25"/>
  <c r="I682" i="25"/>
  <c r="I674" i="25"/>
  <c r="I687" i="25"/>
  <c r="I679" i="25"/>
  <c r="I671" i="25"/>
  <c r="I648" i="25"/>
  <c r="I647" i="25"/>
  <c r="I646" i="25"/>
  <c r="I645" i="25"/>
  <c r="I637" i="25"/>
  <c r="I694" i="25"/>
  <c r="I684" i="25"/>
  <c r="I683" i="25"/>
  <c r="I676" i="25"/>
  <c r="I675" i="25"/>
  <c r="I640" i="25"/>
  <c r="I632" i="25"/>
  <c r="I689" i="25"/>
  <c r="I681" i="25"/>
  <c r="I673" i="25"/>
  <c r="I641" i="25"/>
  <c r="I633" i="25"/>
  <c r="I693" i="25"/>
  <c r="I643" i="25"/>
  <c r="I636" i="25"/>
  <c r="I634" i="25"/>
  <c r="I638" i="25"/>
  <c r="I707" i="25"/>
  <c r="I692" i="25"/>
  <c r="I644" i="25"/>
  <c r="I642" i="25"/>
  <c r="I635" i="25"/>
  <c r="I686" i="25"/>
  <c r="I695" i="25"/>
  <c r="I699" i="25"/>
  <c r="I710" i="25"/>
  <c r="I678" i="25"/>
  <c r="I670" i="25"/>
  <c r="I639" i="25"/>
  <c r="I631" i="25"/>
  <c r="E713" i="25"/>
  <c r="E705" i="25"/>
  <c r="E710" i="25"/>
  <c r="E702" i="25"/>
  <c r="E707" i="25"/>
  <c r="E699" i="25"/>
  <c r="E712" i="25"/>
  <c r="E704" i="25"/>
  <c r="E709" i="25"/>
  <c r="E701" i="25"/>
  <c r="E693" i="25"/>
  <c r="E717" i="25"/>
  <c r="E708" i="25"/>
  <c r="E700" i="25"/>
  <c r="E714" i="25"/>
  <c r="E684" i="25"/>
  <c r="E676" i="25"/>
  <c r="E645" i="25"/>
  <c r="E644" i="25"/>
  <c r="E642" i="25"/>
  <c r="E641" i="25"/>
  <c r="E640" i="25"/>
  <c r="E639" i="25"/>
  <c r="E638" i="25"/>
  <c r="E637" i="25"/>
  <c r="E636" i="25"/>
  <c r="E634" i="25"/>
  <c r="E633" i="25"/>
  <c r="E632" i="25"/>
  <c r="E631" i="25"/>
  <c r="E625" i="25"/>
  <c r="E692" i="25"/>
  <c r="E689" i="25"/>
  <c r="E673" i="25"/>
  <c r="E711" i="25"/>
  <c r="E695" i="25"/>
  <c r="E686" i="25"/>
  <c r="E678" i="25"/>
  <c r="E670" i="25"/>
  <c r="E706" i="25"/>
  <c r="E691" i="25"/>
  <c r="E683" i="25"/>
  <c r="E675" i="25"/>
  <c r="E690" i="25"/>
  <c r="E682" i="25"/>
  <c r="E674" i="25"/>
  <c r="E647" i="25"/>
  <c r="E627" i="25"/>
  <c r="E688" i="25"/>
  <c r="E680" i="25"/>
  <c r="E672" i="25"/>
  <c r="E648" i="25"/>
  <c r="E626" i="25"/>
  <c r="E687" i="25"/>
  <c r="E629" i="25"/>
  <c r="E703" i="25"/>
  <c r="E669" i="25"/>
  <c r="E628" i="25"/>
  <c r="E698" i="25"/>
  <c r="E671" i="25"/>
  <c r="E630" i="25"/>
  <c r="E679" i="25"/>
  <c r="E697" i="25"/>
  <c r="E685" i="25"/>
  <c r="E677" i="25"/>
  <c r="E646" i="25"/>
  <c r="D350" i="24"/>
  <c r="C691" i="24"/>
  <c r="C181" i="34"/>
  <c r="C703" i="24"/>
  <c r="C50" i="15"/>
  <c r="H245" i="34"/>
  <c r="C69" i="15"/>
  <c r="C614" i="24"/>
  <c r="E380" i="24"/>
  <c r="C373" i="34"/>
  <c r="C92" i="15"/>
  <c r="G92" i="15" s="1"/>
  <c r="C622" i="24"/>
  <c r="I341" i="34"/>
  <c r="C91" i="15"/>
  <c r="G91" i="15" s="1"/>
  <c r="C647" i="24"/>
  <c r="C32" i="15"/>
  <c r="G32" i="15" s="1"/>
  <c r="C685" i="24"/>
  <c r="F85" i="34"/>
  <c r="C57" i="15" l="1"/>
  <c r="G57" i="15" s="1"/>
  <c r="G117" i="34"/>
  <c r="H117" i="34"/>
  <c r="C697" i="24"/>
  <c r="C683" i="24"/>
  <c r="C52" i="15"/>
  <c r="G52" i="15" s="1"/>
  <c r="E181" i="34"/>
  <c r="C16" i="15"/>
  <c r="G16" i="15" s="1"/>
  <c r="C46" i="15"/>
  <c r="G46" i="15" s="1"/>
  <c r="C41" i="15"/>
  <c r="C42" i="15"/>
  <c r="G42" i="15" s="1"/>
  <c r="D341" i="34"/>
  <c r="F149" i="34"/>
  <c r="C58" i="15"/>
  <c r="G58" i="15" s="1"/>
  <c r="C693" i="24"/>
  <c r="C711" i="24"/>
  <c r="C696" i="24"/>
  <c r="C680" i="24"/>
  <c r="C701" i="24"/>
  <c r="C695" i="24"/>
  <c r="C51" i="15"/>
  <c r="G51" i="15" s="1"/>
  <c r="C48" i="15"/>
  <c r="G48" i="15" s="1"/>
  <c r="H85" i="34"/>
  <c r="C38" i="15"/>
  <c r="H38" i="15" s="1"/>
  <c r="I38" i="15" s="1"/>
  <c r="C37" i="15"/>
  <c r="G37" i="15" s="1"/>
  <c r="C53" i="34"/>
  <c r="D117" i="34"/>
  <c r="C22" i="15"/>
  <c r="G22" i="15" s="1"/>
  <c r="H22" i="15" s="1"/>
  <c r="I22" i="15" s="1"/>
  <c r="C149" i="34"/>
  <c r="C638" i="24"/>
  <c r="C77" i="15"/>
  <c r="G77" i="15" s="1"/>
  <c r="C689" i="24"/>
  <c r="C687" i="24"/>
  <c r="C277" i="34"/>
  <c r="C49" i="15"/>
  <c r="G49" i="15" s="1"/>
  <c r="C702" i="24"/>
  <c r="C23" i="15"/>
  <c r="G23" i="15" s="1"/>
  <c r="C618" i="24"/>
  <c r="C674" i="24"/>
  <c r="C21" i="15"/>
  <c r="G21" i="15" s="1"/>
  <c r="C669" i="24"/>
  <c r="C39" i="15"/>
  <c r="C36" i="15"/>
  <c r="G36" i="15" s="1"/>
  <c r="C66" i="15"/>
  <c r="G66" i="15" s="1"/>
  <c r="C53" i="15"/>
  <c r="G53" i="15" s="1"/>
  <c r="F181" i="34"/>
  <c r="E309" i="34"/>
  <c r="C87" i="15"/>
  <c r="G87" i="15" s="1"/>
  <c r="C80" i="15"/>
  <c r="G80" i="15" s="1"/>
  <c r="E341" i="34"/>
  <c r="C676" i="24"/>
  <c r="C686" i="24"/>
  <c r="G85" i="34"/>
  <c r="C623" i="24"/>
  <c r="C81" i="15"/>
  <c r="G81" i="15" s="1"/>
  <c r="C644" i="24"/>
  <c r="C617" i="24"/>
  <c r="C74" i="15"/>
  <c r="G74" i="15" s="1"/>
  <c r="F341" i="34"/>
  <c r="C60" i="15"/>
  <c r="E149" i="34"/>
  <c r="F213" i="34"/>
  <c r="C73" i="15"/>
  <c r="G73" i="15" s="1"/>
  <c r="CE85" i="24"/>
  <c r="C716" i="24" s="1"/>
  <c r="C634" i="24"/>
  <c r="C45" i="15"/>
  <c r="H45" i="15" s="1"/>
  <c r="I45" i="15" s="1"/>
  <c r="G63" i="15"/>
  <c r="H63" i="15"/>
  <c r="I63" i="15" s="1"/>
  <c r="E696" i="25"/>
  <c r="E681" i="25"/>
  <c r="E635" i="25"/>
  <c r="E643" i="25"/>
  <c r="G35" i="15"/>
  <c r="H35" i="15"/>
  <c r="I35" i="15" s="1"/>
  <c r="C138" i="8"/>
  <c r="D417" i="24"/>
  <c r="F710" i="25"/>
  <c r="F702" i="25"/>
  <c r="F707" i="25"/>
  <c r="F699" i="25"/>
  <c r="F691" i="25"/>
  <c r="F712" i="25"/>
  <c r="F704" i="25"/>
  <c r="F709" i="25"/>
  <c r="F714" i="25"/>
  <c r="F706" i="25"/>
  <c r="F698" i="25"/>
  <c r="F713" i="25"/>
  <c r="F705" i="25"/>
  <c r="F697" i="25"/>
  <c r="F694" i="25"/>
  <c r="F692" i="25"/>
  <c r="F689" i="25"/>
  <c r="F681" i="25"/>
  <c r="F673" i="25"/>
  <c r="F717" i="25"/>
  <c r="F711" i="25"/>
  <c r="F695" i="25"/>
  <c r="F686" i="25"/>
  <c r="F678" i="25"/>
  <c r="F670" i="25"/>
  <c r="F628" i="25"/>
  <c r="F700" i="25"/>
  <c r="F696" i="25"/>
  <c r="F683" i="25"/>
  <c r="F675" i="25"/>
  <c r="F688" i="25"/>
  <c r="F680" i="25"/>
  <c r="F672" i="25"/>
  <c r="F626" i="25"/>
  <c r="F716" i="25" s="1"/>
  <c r="F708" i="25"/>
  <c r="F647" i="25"/>
  <c r="F644" i="25"/>
  <c r="F636" i="25"/>
  <c r="F627" i="25"/>
  <c r="F701" i="25"/>
  <c r="F639" i="25"/>
  <c r="F631" i="25"/>
  <c r="F629" i="25"/>
  <c r="F703" i="25"/>
  <c r="F684" i="25"/>
  <c r="F676" i="25"/>
  <c r="F640" i="25"/>
  <c r="F632" i="25"/>
  <c r="F687" i="25"/>
  <c r="F648" i="25"/>
  <c r="F685" i="25"/>
  <c r="F679" i="25"/>
  <c r="F641" i="25"/>
  <c r="F634" i="25"/>
  <c r="F690" i="25"/>
  <c r="F642" i="25"/>
  <c r="F633" i="25"/>
  <c r="F645" i="25"/>
  <c r="F637" i="25"/>
  <c r="F682" i="25"/>
  <c r="F693" i="25"/>
  <c r="F643" i="25"/>
  <c r="F669" i="25"/>
  <c r="F671" i="25"/>
  <c r="F638" i="25"/>
  <c r="F674" i="25"/>
  <c r="F630" i="25"/>
  <c r="F677" i="25"/>
  <c r="F635" i="25"/>
  <c r="F646" i="25"/>
  <c r="H36" i="15"/>
  <c r="I36" i="15" s="1"/>
  <c r="G41" i="15"/>
  <c r="H41" i="15"/>
  <c r="I41" i="15" s="1"/>
  <c r="H50" i="15"/>
  <c r="I50" i="15" s="1"/>
  <c r="G50" i="15"/>
  <c r="G28" i="15"/>
  <c r="H28" i="15"/>
  <c r="I28" i="15" s="1"/>
  <c r="H39" i="15"/>
  <c r="I39" i="15" s="1"/>
  <c r="G39" i="15"/>
  <c r="E716" i="25"/>
  <c r="G34" i="15"/>
  <c r="H34" i="15"/>
  <c r="I34" i="15" s="1"/>
  <c r="G29" i="15"/>
  <c r="H29" i="15"/>
  <c r="I29" i="15" s="1"/>
  <c r="G19" i="15"/>
  <c r="H19" i="15" s="1"/>
  <c r="I19" i="15" s="1"/>
  <c r="G15" i="15"/>
  <c r="H15" i="15" s="1"/>
  <c r="I15" i="15" s="1"/>
  <c r="D615" i="24"/>
  <c r="G69" i="15"/>
  <c r="H69" i="15" s="1"/>
  <c r="I69" i="15" s="1"/>
  <c r="I716" i="25"/>
  <c r="H30" i="15"/>
  <c r="I30" i="15" s="1"/>
  <c r="G30" i="15"/>
  <c r="G64" i="15"/>
  <c r="H64" i="15"/>
  <c r="I64" i="15" s="1"/>
  <c r="G33" i="15"/>
  <c r="H33" i="15"/>
  <c r="I33" i="15" s="1"/>
  <c r="G65" i="15"/>
  <c r="H65" i="15"/>
  <c r="I65" i="15" s="1"/>
  <c r="G17" i="15"/>
  <c r="H17" i="15" s="1"/>
  <c r="I17" i="15" s="1"/>
  <c r="H43" i="15"/>
  <c r="I43" i="15" s="1"/>
  <c r="G43" i="15"/>
  <c r="H48" i="15" l="1"/>
  <c r="I48" i="15" s="1"/>
  <c r="G38" i="15"/>
  <c r="H37" i="15"/>
  <c r="I37" i="15" s="1"/>
  <c r="H49" i="15"/>
  <c r="I49" i="15" s="1"/>
  <c r="C715" i="24"/>
  <c r="I373" i="34"/>
  <c r="C648" i="24"/>
  <c r="M716" i="24" s="1"/>
  <c r="G45" i="15"/>
  <c r="D713" i="24"/>
  <c r="D705" i="24"/>
  <c r="D711" i="24"/>
  <c r="D706" i="24"/>
  <c r="D699" i="24"/>
  <c r="D691" i="24"/>
  <c r="D709" i="24"/>
  <c r="D704" i="24"/>
  <c r="D698" i="24"/>
  <c r="D690" i="24"/>
  <c r="D697" i="24"/>
  <c r="D696" i="24"/>
  <c r="D695" i="24"/>
  <c r="D685" i="24"/>
  <c r="D677" i="24"/>
  <c r="D712" i="24"/>
  <c r="D694" i="24"/>
  <c r="D716" i="24"/>
  <c r="D710" i="24"/>
  <c r="D707" i="24"/>
  <c r="D689" i="24"/>
  <c r="D688" i="24"/>
  <c r="D679" i="24"/>
  <c r="D708" i="24"/>
  <c r="D681" i="24"/>
  <c r="D673" i="24"/>
  <c r="D683" i="24"/>
  <c r="D675" i="24"/>
  <c r="D644" i="24"/>
  <c r="D643" i="24"/>
  <c r="D642" i="24"/>
  <c r="D641" i="24"/>
  <c r="D640" i="24"/>
  <c r="D639" i="24"/>
  <c r="D638" i="24"/>
  <c r="D637" i="24"/>
  <c r="D700" i="24"/>
  <c r="D635" i="24"/>
  <c r="D678" i="24"/>
  <c r="D636" i="24"/>
  <c r="D629" i="24"/>
  <c r="D619" i="24"/>
  <c r="D702" i="24"/>
  <c r="D692" i="24"/>
  <c r="D682" i="24"/>
  <c r="D645" i="24"/>
  <c r="D623" i="24"/>
  <c r="D630" i="24"/>
  <c r="D627" i="24"/>
  <c r="D618" i="24"/>
  <c r="D686" i="24"/>
  <c r="D646" i="24"/>
  <c r="D631" i="24"/>
  <c r="D625" i="24"/>
  <c r="D622" i="24"/>
  <c r="D617" i="24"/>
  <c r="D703" i="24"/>
  <c r="D633" i="24"/>
  <c r="D626" i="24"/>
  <c r="D616" i="24"/>
  <c r="D687" i="24"/>
  <c r="D676" i="24"/>
  <c r="D672" i="24"/>
  <c r="D701" i="24"/>
  <c r="D674" i="24"/>
  <c r="D669" i="24"/>
  <c r="D680" i="24"/>
  <c r="D632" i="24"/>
  <c r="D647" i="24"/>
  <c r="D693" i="24"/>
  <c r="D684" i="24"/>
  <c r="D671" i="24"/>
  <c r="D624" i="24"/>
  <c r="D621" i="24"/>
  <c r="D668" i="24"/>
  <c r="D628" i="24"/>
  <c r="D670" i="24"/>
  <c r="D634" i="24"/>
  <c r="D620" i="24"/>
  <c r="C168" i="8"/>
  <c r="D421" i="24"/>
  <c r="C172" i="8" l="1"/>
  <c r="D424" i="24"/>
  <c r="C177" i="8" s="1"/>
  <c r="E612" i="24"/>
  <c r="D715" i="24"/>
  <c r="E623" i="24"/>
  <c r="E710" i="24" l="1"/>
  <c r="E711" i="24"/>
  <c r="E716" i="24"/>
  <c r="E696" i="24"/>
  <c r="E688" i="24"/>
  <c r="E709" i="24"/>
  <c r="E695" i="24"/>
  <c r="E687" i="24"/>
  <c r="E712" i="24"/>
  <c r="E705" i="24"/>
  <c r="E694" i="24"/>
  <c r="E693" i="24"/>
  <c r="E692" i="24"/>
  <c r="E682" i="24"/>
  <c r="E707" i="24"/>
  <c r="E706" i="24"/>
  <c r="E684" i="24"/>
  <c r="E686" i="24"/>
  <c r="E678" i="24"/>
  <c r="E670" i="24"/>
  <c r="E647" i="24"/>
  <c r="E646" i="24"/>
  <c r="E645" i="24"/>
  <c r="E629" i="24"/>
  <c r="E626" i="24"/>
  <c r="E703" i="24"/>
  <c r="E702" i="24"/>
  <c r="E701" i="24"/>
  <c r="E700" i="24"/>
  <c r="E680" i="24"/>
  <c r="E672" i="24"/>
  <c r="E713" i="24"/>
  <c r="E644" i="24"/>
  <c r="E640" i="24"/>
  <c r="E636" i="24"/>
  <c r="E708" i="24"/>
  <c r="E697" i="24"/>
  <c r="E685" i="24"/>
  <c r="E690" i="24"/>
  <c r="E679" i="24"/>
  <c r="E641" i="24"/>
  <c r="E637" i="24"/>
  <c r="E630" i="24"/>
  <c r="E627" i="24"/>
  <c r="E699" i="24"/>
  <c r="E631" i="24"/>
  <c r="E625" i="24"/>
  <c r="E704" i="24"/>
  <c r="E683" i="24"/>
  <c r="E674" i="24"/>
  <c r="E642" i="24"/>
  <c r="E638" i="24"/>
  <c r="E632" i="24"/>
  <c r="E669" i="24"/>
  <c r="E643" i="24"/>
  <c r="E698" i="24"/>
  <c r="E689" i="24"/>
  <c r="E681" i="24"/>
  <c r="E639" i="24"/>
  <c r="E677" i="24"/>
  <c r="E671" i="24"/>
  <c r="E624" i="24"/>
  <c r="F624" i="24" s="1"/>
  <c r="F708" i="24" s="1"/>
  <c r="E635" i="24"/>
  <c r="E676" i="24"/>
  <c r="E673" i="24"/>
  <c r="E668" i="24"/>
  <c r="E628" i="24"/>
  <c r="E634" i="24"/>
  <c r="E633" i="24"/>
  <c r="E691" i="24"/>
  <c r="E675" i="24"/>
  <c r="F669" i="24" l="1"/>
  <c r="F671" i="24"/>
  <c r="F698" i="24"/>
  <c r="F643" i="24"/>
  <c r="F670" i="24"/>
  <c r="F689" i="24"/>
  <c r="F674" i="24"/>
  <c r="F690" i="24"/>
  <c r="F686" i="24"/>
  <c r="F634" i="24"/>
  <c r="F692" i="24"/>
  <c r="F635" i="24"/>
  <c r="F680" i="24"/>
  <c r="F638" i="24"/>
  <c r="F683" i="24"/>
  <c r="F699" i="24"/>
  <c r="F630" i="24"/>
  <c r="F694" i="24"/>
  <c r="F713" i="24"/>
  <c r="F647" i="24"/>
  <c r="F682" i="24"/>
  <c r="F693" i="24"/>
  <c r="F676" i="24"/>
  <c r="F702" i="24"/>
  <c r="F642" i="24"/>
  <c r="F710" i="24"/>
  <c r="F628" i="24"/>
  <c r="F672" i="24"/>
  <c r="F625" i="24"/>
  <c r="F629" i="24"/>
  <c r="F704" i="24"/>
  <c r="F636" i="24"/>
  <c r="F644" i="24"/>
  <c r="F691" i="24"/>
  <c r="F701" i="24"/>
  <c r="F668" i="24"/>
  <c r="F673" i="24"/>
  <c r="F688" i="24"/>
  <c r="F678" i="24"/>
  <c r="F709" i="24"/>
  <c r="F637" i="24"/>
  <c r="F675" i="24"/>
  <c r="F706" i="24"/>
  <c r="F705" i="24"/>
  <c r="F684" i="24"/>
  <c r="F696" i="24"/>
  <c r="F677" i="24"/>
  <c r="F631" i="24"/>
  <c r="F681" i="24"/>
  <c r="F700" i="24"/>
  <c r="F707" i="24"/>
  <c r="F695" i="24"/>
  <c r="F627" i="24"/>
  <c r="F685" i="24"/>
  <c r="F632" i="24"/>
  <c r="F640" i="24"/>
  <c r="F687" i="24"/>
  <c r="F703" i="24"/>
  <c r="F716" i="24"/>
  <c r="F712" i="24"/>
  <c r="F639" i="24"/>
  <c r="F711" i="24"/>
  <c r="F626" i="24"/>
  <c r="F646" i="24"/>
  <c r="F645" i="24"/>
  <c r="F697" i="24"/>
  <c r="F633" i="24"/>
  <c r="F641" i="24"/>
  <c r="F679" i="24"/>
  <c r="E715" i="24"/>
  <c r="F715" i="24" l="1"/>
  <c r="G625" i="24"/>
  <c r="G698" i="24" l="1"/>
  <c r="M698" i="24" s="1"/>
  <c r="E151" i="34" s="1"/>
  <c r="G684" i="24"/>
  <c r="G695" i="24"/>
  <c r="M695" i="24" s="1"/>
  <c r="I119" i="34" s="1"/>
  <c r="G692" i="24"/>
  <c r="M692" i="24" s="1"/>
  <c r="G683" i="24"/>
  <c r="M683" i="24" s="1"/>
  <c r="D87" i="34" s="1"/>
  <c r="G670" i="24"/>
  <c r="M670" i="24" s="1"/>
  <c r="E23" i="34" s="1"/>
  <c r="G636" i="24"/>
  <c r="G706" i="24"/>
  <c r="M706" i="24" s="1"/>
  <c r="F183" i="34" s="1"/>
  <c r="G690" i="24"/>
  <c r="M690" i="24" s="1"/>
  <c r="D119" i="34" s="1"/>
  <c r="G676" i="24"/>
  <c r="M676" i="24" s="1"/>
  <c r="D55" i="34" s="1"/>
  <c r="G694" i="24"/>
  <c r="M694" i="24" s="1"/>
  <c r="H119" i="34" s="1"/>
  <c r="G679" i="24"/>
  <c r="G673" i="24"/>
  <c r="G669" i="24"/>
  <c r="M669" i="24" s="1"/>
  <c r="D23" i="34" s="1"/>
  <c r="G687" i="24"/>
  <c r="G712" i="24"/>
  <c r="M712" i="24" s="1"/>
  <c r="E215" i="34" s="1"/>
  <c r="G708" i="24"/>
  <c r="M708" i="24" s="1"/>
  <c r="H183" i="34" s="1"/>
  <c r="G711" i="24"/>
  <c r="G674" i="24"/>
  <c r="M674" i="24" s="1"/>
  <c r="I23" i="34" s="1"/>
  <c r="G637" i="24"/>
  <c r="G642" i="24"/>
  <c r="G647" i="24"/>
  <c r="G691" i="24"/>
  <c r="G644" i="24"/>
  <c r="G704" i="24"/>
  <c r="G697" i="24"/>
  <c r="G702" i="24"/>
  <c r="M702" i="24" s="1"/>
  <c r="I151" i="34" s="1"/>
  <c r="G685" i="24"/>
  <c r="M685" i="24" s="1"/>
  <c r="F87" i="34" s="1"/>
  <c r="G630" i="24"/>
  <c r="J630" i="24" s="1"/>
  <c r="G638" i="24"/>
  <c r="G633" i="24"/>
  <c r="G626" i="24"/>
  <c r="G686" i="24"/>
  <c r="M686" i="24" s="1"/>
  <c r="G87" i="34" s="1"/>
  <c r="G641" i="24"/>
  <c r="G668" i="24"/>
  <c r="G629" i="24"/>
  <c r="I629" i="24" s="1"/>
  <c r="G716" i="24"/>
  <c r="G680" i="24"/>
  <c r="M680" i="24" s="1"/>
  <c r="H55" i="34" s="1"/>
  <c r="G699" i="24"/>
  <c r="M699" i="24" s="1"/>
  <c r="F151" i="34" s="1"/>
  <c r="G628" i="24"/>
  <c r="G700" i="24"/>
  <c r="G710" i="24"/>
  <c r="M710" i="24" s="1"/>
  <c r="C215" i="34" s="1"/>
  <c r="G672" i="24"/>
  <c r="G646" i="24"/>
  <c r="G681" i="24"/>
  <c r="M681" i="24" s="1"/>
  <c r="I55" i="34" s="1"/>
  <c r="G634" i="24"/>
  <c r="G709" i="24"/>
  <c r="M709" i="24" s="1"/>
  <c r="I183" i="34" s="1"/>
  <c r="G696" i="24"/>
  <c r="G631" i="24"/>
  <c r="K644" i="24" s="1"/>
  <c r="G639" i="24"/>
  <c r="G703" i="24"/>
  <c r="G713" i="24"/>
  <c r="M713" i="24" s="1"/>
  <c r="F215" i="34" s="1"/>
  <c r="G682" i="24"/>
  <c r="M682" i="24" s="1"/>
  <c r="C87" i="34" s="1"/>
  <c r="G671" i="24"/>
  <c r="M671" i="24" s="1"/>
  <c r="F23" i="34" s="1"/>
  <c r="G640" i="24"/>
  <c r="G678" i="24"/>
  <c r="G689" i="24"/>
  <c r="M689" i="24" s="1"/>
  <c r="C119" i="34" s="1"/>
  <c r="G645" i="24"/>
  <c r="L647" i="24" s="1"/>
  <c r="G632" i="24"/>
  <c r="G677" i="24"/>
  <c r="M677" i="24" s="1"/>
  <c r="G643" i="24"/>
  <c r="G701" i="24"/>
  <c r="M701" i="24" s="1"/>
  <c r="H151" i="34" s="1"/>
  <c r="G675" i="24"/>
  <c r="G693" i="24"/>
  <c r="M693" i="24" s="1"/>
  <c r="G635" i="24"/>
  <c r="G705" i="24"/>
  <c r="G707" i="24"/>
  <c r="G688" i="24"/>
  <c r="G627" i="24"/>
  <c r="H628" i="24" l="1"/>
  <c r="H634" i="24" s="1"/>
  <c r="G715" i="24"/>
  <c r="L713" i="24"/>
  <c r="L698" i="24"/>
  <c r="L711" i="24"/>
  <c r="M711" i="24" s="1"/>
  <c r="D215" i="34" s="1"/>
  <c r="L689" i="24"/>
  <c r="L694" i="24"/>
  <c r="L684" i="24"/>
  <c r="M684" i="24" s="1"/>
  <c r="E87" i="34" s="1"/>
  <c r="L705" i="24"/>
  <c r="M705" i="24" s="1"/>
  <c r="E183" i="34" s="1"/>
  <c r="L690" i="24"/>
  <c r="L704" i="24"/>
  <c r="M704" i="24" s="1"/>
  <c r="D183" i="34" s="1"/>
  <c r="L688" i="24"/>
  <c r="M688" i="24" s="1"/>
  <c r="I87" i="34" s="1"/>
  <c r="L707" i="24"/>
  <c r="M707" i="24" s="1"/>
  <c r="G183" i="34" s="1"/>
  <c r="L677" i="24"/>
  <c r="L697" i="24"/>
  <c r="M697" i="24" s="1"/>
  <c r="D151" i="34" s="1"/>
  <c r="L681" i="24"/>
  <c r="L669" i="24"/>
  <c r="L682" i="24"/>
  <c r="L699" i="24"/>
  <c r="L708" i="24"/>
  <c r="L696" i="24"/>
  <c r="M696" i="24" s="1"/>
  <c r="C151" i="34" s="1"/>
  <c r="L716" i="24"/>
  <c r="L679" i="24"/>
  <c r="M679" i="24" s="1"/>
  <c r="L670" i="24"/>
  <c r="L692" i="24"/>
  <c r="L710" i="24"/>
  <c r="L706" i="24"/>
  <c r="L680" i="24"/>
  <c r="L672" i="24"/>
  <c r="M672" i="24" s="1"/>
  <c r="G23" i="34" s="1"/>
  <c r="L685" i="24"/>
  <c r="L687" i="24"/>
  <c r="M687" i="24" s="1"/>
  <c r="H87" i="34" s="1"/>
  <c r="L668" i="24"/>
  <c r="L702" i="24"/>
  <c r="L673" i="24"/>
  <c r="M673" i="24" s="1"/>
  <c r="H23" i="34" s="1"/>
  <c r="L676" i="24"/>
  <c r="L701" i="24"/>
  <c r="L686" i="24"/>
  <c r="L693" i="24"/>
  <c r="L700" i="24"/>
  <c r="M700" i="24" s="1"/>
  <c r="G151" i="34" s="1"/>
  <c r="L683" i="24"/>
  <c r="L678" i="24"/>
  <c r="M678" i="24" s="1"/>
  <c r="L675" i="24"/>
  <c r="M675" i="24" s="1"/>
  <c r="C55" i="34" s="1"/>
  <c r="L671" i="24"/>
  <c r="L674" i="24"/>
  <c r="L709" i="24"/>
  <c r="L712" i="24"/>
  <c r="L691" i="24"/>
  <c r="M691" i="24" s="1"/>
  <c r="L703" i="24"/>
  <c r="M703" i="24" s="1"/>
  <c r="C183" i="34" s="1"/>
  <c r="L695" i="24"/>
  <c r="G119" i="34"/>
  <c r="G55" i="34"/>
  <c r="J689" i="24"/>
  <c r="J701" i="24"/>
  <c r="J671" i="24"/>
  <c r="J642" i="24"/>
  <c r="J633" i="24"/>
  <c r="J635" i="24"/>
  <c r="J636" i="24"/>
  <c r="J637" i="24"/>
  <c r="J706" i="24"/>
  <c r="J685" i="24"/>
  <c r="J712" i="24"/>
  <c r="J638" i="24"/>
  <c r="J680" i="24"/>
  <c r="J716" i="24"/>
  <c r="J710" i="24"/>
  <c r="J631" i="24"/>
  <c r="J711" i="24"/>
  <c r="J688" i="24"/>
  <c r="J704" i="24"/>
  <c r="J687" i="24"/>
  <c r="J699" i="24"/>
  <c r="J668" i="24"/>
  <c r="J691" i="24"/>
  <c r="J645" i="24"/>
  <c r="J703" i="24"/>
  <c r="J686" i="24"/>
  <c r="J695" i="24"/>
  <c r="J681" i="24"/>
  <c r="J674" i="24"/>
  <c r="J643" i="24"/>
  <c r="J684" i="24"/>
  <c r="J709" i="24"/>
  <c r="J705" i="24"/>
  <c r="J632" i="24"/>
  <c r="J698" i="24"/>
  <c r="J682" i="24"/>
  <c r="J713" i="24"/>
  <c r="J694" i="24"/>
  <c r="J672" i="24"/>
  <c r="J677" i="24"/>
  <c r="J708" i="24"/>
  <c r="J693" i="24"/>
  <c r="J670" i="24"/>
  <c r="J644" i="24"/>
  <c r="J697" i="24"/>
  <c r="J679" i="24"/>
  <c r="J647" i="24"/>
  <c r="J640" i="24"/>
  <c r="J696" i="24"/>
  <c r="J707" i="24"/>
  <c r="J669" i="24"/>
  <c r="J646" i="24"/>
  <c r="J683" i="24"/>
  <c r="J673" i="24"/>
  <c r="J639" i="24"/>
  <c r="J700" i="24"/>
  <c r="J634" i="24"/>
  <c r="J676" i="24"/>
  <c r="J678" i="24"/>
  <c r="J641" i="24"/>
  <c r="J675" i="24"/>
  <c r="J702" i="24"/>
  <c r="J692" i="24"/>
  <c r="J690" i="24"/>
  <c r="H673" i="24"/>
  <c r="H690" i="24"/>
  <c r="H632" i="24"/>
  <c r="H711" i="24"/>
  <c r="H693" i="24"/>
  <c r="H680" i="24"/>
  <c r="H701" i="24"/>
  <c r="H696" i="24"/>
  <c r="H630" i="24"/>
  <c r="H636" i="24"/>
  <c r="I700" i="24"/>
  <c r="I678" i="24"/>
  <c r="I689" i="24"/>
  <c r="I646" i="24"/>
  <c r="I683" i="24"/>
  <c r="I704" i="24"/>
  <c r="I695" i="24"/>
  <c r="I641" i="24"/>
  <c r="I706" i="24"/>
  <c r="I711" i="24"/>
  <c r="I697" i="24"/>
  <c r="I676" i="24"/>
  <c r="I673" i="24"/>
  <c r="I671" i="24"/>
  <c r="I643" i="24"/>
  <c r="I637" i="24"/>
  <c r="I681" i="24"/>
  <c r="I712" i="24"/>
  <c r="I682" i="24"/>
  <c r="I679" i="24"/>
  <c r="I672" i="24"/>
  <c r="I634" i="24"/>
  <c r="I644" i="24"/>
  <c r="I699" i="24"/>
  <c r="I674" i="24"/>
  <c r="I631" i="24"/>
  <c r="I670" i="24"/>
  <c r="I693" i="24"/>
  <c r="I640" i="24"/>
  <c r="I709" i="24"/>
  <c r="I716" i="24"/>
  <c r="I688" i="24"/>
  <c r="I642" i="24"/>
  <c r="I633" i="24"/>
  <c r="I685" i="24"/>
  <c r="I713" i="24"/>
  <c r="I710" i="24"/>
  <c r="I684" i="24"/>
  <c r="I638" i="24"/>
  <c r="I707" i="24"/>
  <c r="I677" i="24"/>
  <c r="I708" i="24"/>
  <c r="I680" i="24"/>
  <c r="I668" i="24"/>
  <c r="I632" i="24"/>
  <c r="I703" i="24"/>
  <c r="I694" i="24"/>
  <c r="I630" i="24"/>
  <c r="I692" i="24"/>
  <c r="I686" i="24"/>
  <c r="I645" i="24"/>
  <c r="I691" i="24"/>
  <c r="I675" i="24"/>
  <c r="I687" i="24"/>
  <c r="I698" i="24"/>
  <c r="I647" i="24"/>
  <c r="I636" i="24"/>
  <c r="I705" i="24"/>
  <c r="I639" i="24"/>
  <c r="I696" i="24"/>
  <c r="I701" i="24"/>
  <c r="I690" i="24"/>
  <c r="I669" i="24"/>
  <c r="I702" i="24"/>
  <c r="I635" i="24"/>
  <c r="F55" i="34"/>
  <c r="F119" i="34"/>
  <c r="K708" i="24"/>
  <c r="K705" i="24"/>
  <c r="K682" i="24"/>
  <c r="K678" i="24"/>
  <c r="K675" i="24"/>
  <c r="K681" i="24"/>
  <c r="K712" i="24"/>
  <c r="K701" i="24"/>
  <c r="K709" i="24"/>
  <c r="K670" i="24"/>
  <c r="K671" i="24"/>
  <c r="K706" i="24"/>
  <c r="K702" i="24"/>
  <c r="K680" i="24"/>
  <c r="K691" i="24"/>
  <c r="K674" i="24"/>
  <c r="K704" i="24"/>
  <c r="K703" i="24"/>
  <c r="K694" i="24"/>
  <c r="K713" i="24"/>
  <c r="K690" i="24"/>
  <c r="K673" i="24"/>
  <c r="K696" i="24"/>
  <c r="K697" i="24"/>
  <c r="K711" i="24"/>
  <c r="K684" i="24"/>
  <c r="K677" i="24"/>
  <c r="K716" i="24"/>
  <c r="K676" i="24"/>
  <c r="K689" i="24"/>
  <c r="K710" i="24"/>
  <c r="K668" i="24"/>
  <c r="K715" i="24" s="1"/>
  <c r="K687" i="24"/>
  <c r="K693" i="24"/>
  <c r="K688" i="24"/>
  <c r="K679" i="24"/>
  <c r="K700" i="24"/>
  <c r="K672" i="24"/>
  <c r="K695" i="24"/>
  <c r="K699" i="24"/>
  <c r="K686" i="24"/>
  <c r="K685" i="24"/>
  <c r="K669" i="24"/>
  <c r="K707" i="24"/>
  <c r="K698" i="24"/>
  <c r="K692" i="24"/>
  <c r="K683" i="24"/>
  <c r="H687" i="24" l="1"/>
  <c r="H704" i="24"/>
  <c r="H699" i="24"/>
  <c r="H694" i="24"/>
  <c r="H678" i="24"/>
  <c r="H672" i="24"/>
  <c r="H629" i="24"/>
  <c r="H702" i="24"/>
  <c r="H645" i="24"/>
  <c r="H705" i="24"/>
  <c r="H697" i="24"/>
  <c r="H675" i="24"/>
  <c r="H676" i="24"/>
  <c r="H639" i="24"/>
  <c r="H689" i="24"/>
  <c r="H682" i="24"/>
  <c r="H671" i="24"/>
  <c r="H642" i="24"/>
  <c r="H644" i="24"/>
  <c r="H688" i="24"/>
  <c r="H643" i="24"/>
  <c r="H638" i="24"/>
  <c r="H691" i="24"/>
  <c r="H641" i="24"/>
  <c r="H640" i="24"/>
  <c r="H633" i="24"/>
  <c r="H635" i="24"/>
  <c r="H646" i="24"/>
  <c r="H708" i="24"/>
  <c r="H637" i="24"/>
  <c r="H677" i="24"/>
  <c r="H716" i="24"/>
  <c r="H703" i="24"/>
  <c r="H674" i="24"/>
  <c r="H685" i="24"/>
  <c r="H670" i="24"/>
  <c r="H692" i="24"/>
  <c r="H712" i="24"/>
  <c r="H669" i="24"/>
  <c r="H681" i="24"/>
  <c r="H695" i="24"/>
  <c r="H686" i="24"/>
  <c r="H668" i="24"/>
  <c r="H631" i="24"/>
  <c r="H683" i="24"/>
  <c r="H706" i="24"/>
  <c r="H710" i="24"/>
  <c r="H684" i="24"/>
  <c r="H698" i="24"/>
  <c r="H700" i="24"/>
  <c r="H679" i="24"/>
  <c r="H707" i="24"/>
  <c r="H713" i="24"/>
  <c r="H709" i="24"/>
  <c r="H647" i="24"/>
  <c r="J715" i="24"/>
  <c r="H715" i="24"/>
  <c r="L715" i="24"/>
  <c r="M668" i="24"/>
  <c r="E55" i="34"/>
  <c r="E119" i="34"/>
  <c r="I715" i="24"/>
  <c r="M715" i="24" l="1"/>
  <c r="C23" i="34"/>
  <c r="B49" i="24" l="1"/>
</calcChain>
</file>

<file path=xl/sharedStrings.xml><?xml version="1.0" encoding="utf-8"?>
<sst xmlns="http://schemas.openxmlformats.org/spreadsheetml/2006/main" count="4832" uniqueCount="1371">
  <si>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</si>
  <si>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</si>
  <si>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</si>
  <si>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</si>
  <si>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</si>
  <si>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</si>
  <si>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</si>
  <si>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</si>
  <si>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</si>
  <si>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</si>
  <si>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</si>
  <si>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</si>
  <si>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</si>
  <si>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</si>
  <si>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</si>
  <si>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</si>
  <si>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</si>
  <si>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</si>
  <si>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</si>
  <si>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</si>
  <si>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</si>
  <si>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</si>
  <si>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</si>
  <si>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</si>
  <si>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</si>
  <si>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</si>
  <si>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</si>
  <si>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</si>
  <si>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</si>
  <si>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</si>
  <si>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</si>
  <si>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</si>
  <si>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</si>
  <si>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</si>
  <si>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</si>
  <si>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</si>
  <si>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</si>
  <si>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</si>
  <si>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</si>
  <si>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</si>
  <si>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</si>
  <si>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</si>
  <si>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</si>
  <si>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</si>
  <si>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</si>
  <si>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</si>
  <si>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</si>
  <si>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</si>
  <si>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</si>
  <si>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</si>
  <si>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</si>
  <si>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</si>
  <si>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</si>
  <si>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</si>
  <si>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</si>
  <si>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</si>
  <si>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</si>
  <si>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</si>
  <si>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</si>
  <si>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</si>
  <si>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</si>
  <si>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</si>
  <si>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</si>
  <si>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</si>
  <si>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</si>
  <si>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</si>
  <si>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</si>
  <si>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</si>
  <si>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</si>
  <si>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</si>
  <si>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</si>
  <si>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</si>
  <si>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</si>
  <si>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</si>
  <si>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</si>
  <si>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</si>
  <si>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</si>
  <si>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</si>
  <si>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</si>
  <si>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</si>
  <si>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</si>
  <si>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</si>
  <si>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</si>
  <si>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</si>
  <si>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</si>
  <si>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</si>
  <si>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</si>
  <si>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</si>
  <si>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</si>
  <si>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</si>
  <si>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</si>
  <si>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</si>
  <si>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</si>
  <si>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</si>
  <si>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</si>
  <si>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</si>
  <si>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</si>
  <si>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</si>
  <si>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</si>
  <si>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</si>
  <si>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</si>
  <si>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</si>
  <si>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</si>
  <si>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</si>
  <si>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</si>
  <si>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</si>
  <si>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</si>
  <si>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</si>
  <si>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</si>
  <si>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</si>
  <si>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</si>
  <si>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</si>
  <si>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</si>
  <si>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</si>
  <si>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</si>
  <si>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</si>
  <si>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</si>
  <si>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</si>
  <si>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</si>
  <si>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</si>
  <si>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</si>
  <si>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</si>
  <si>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</si>
  <si>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</si>
  <si>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</si>
  <si>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</si>
  <si>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</si>
  <si>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</si>
  <si>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</si>
  <si>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</si>
  <si>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</si>
  <si>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</si>
  <si>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</si>
  <si>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</si>
  <si>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</si>
  <si>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</si>
  <si>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</si>
  <si>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</si>
  <si>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</si>
  <si>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</si>
  <si>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</si>
  <si>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</si>
  <si>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</si>
  <si>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</si>
  <si>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</si>
  <si>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</si>
  <si>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</si>
  <si>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</si>
  <si>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</si>
  <si>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</si>
  <si>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</si>
  <si>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</si>
  <si>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</si>
  <si>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</si>
  <si>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</si>
  <si>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</si>
  <si>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</si>
  <si>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</si>
  <si>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</si>
  <si>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</si>
  <si>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</si>
  <si>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</si>
  <si>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</si>
  <si>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</si>
  <si>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</si>
  <si>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</si>
  <si>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</si>
  <si>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</si>
  <si>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</si>
  <si>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</si>
  <si>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</si>
  <si>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</si>
  <si>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</si>
  <si>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</si>
  <si>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</si>
  <si>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</si>
  <si>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</si>
  <si>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</si>
  <si>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</si>
  <si>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</si>
  <si>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</si>
  <si>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</si>
  <si>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</si>
  <si>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</si>
  <si>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</si>
  <si>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</si>
  <si>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</si>
  <si>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</si>
  <si>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</si>
  <si>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</si>
  <si>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</si>
  <si>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</si>
  <si>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</si>
  <si>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</si>
  <si>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</si>
  <si>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</si>
  <si>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</si>
  <si>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</si>
  <si>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</si>
  <si>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</si>
  <si>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</si>
  <si>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</si>
  <si>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</si>
  <si>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</si>
  <si>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</si>
  <si>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</si>
  <si>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</si>
  <si>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</si>
  <si>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</si>
  <si>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</si>
  <si>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</si>
  <si>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</si>
  <si>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</si>
  <si>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</si>
  <si>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</si>
  <si>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</si>
  <si>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</si>
  <si>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</si>
  <si>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</si>
  <si>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</si>
  <si>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</si>
  <si>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</si>
  <si>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</si>
  <si>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</si>
  <si>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</si>
  <si>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</si>
  <si>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</si>
  <si>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</si>
  <si>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</si>
  <si>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</si>
  <si>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</si>
  <si>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</si>
  <si>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</si>
  <si>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</si>
  <si>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</si>
  <si>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</si>
  <si>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</si>
  <si>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</si>
  <si>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</si>
  <si>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</si>
  <si>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</si>
  <si>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</si>
  <si>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</si>
  <si>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</si>
  <si>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</si>
  <si>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</si>
  <si>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</si>
  <si>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</si>
  <si>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</si>
  <si>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</si>
  <si>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</si>
  <si>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</si>
  <si>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</si>
  <si>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</si>
  <si>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</si>
  <si>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</si>
  <si>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</si>
  <si>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</si>
  <si>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</si>
  <si>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</si>
  <si>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</si>
  <si>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</si>
  <si>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</si>
  <si>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</si>
  <si>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</si>
  <si>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</si>
  <si>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</si>
  <si>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</si>
  <si>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</si>
  <si>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</si>
  <si>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</si>
  <si>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</si>
  <si>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</si>
  <si>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</si>
  <si>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</si>
  <si>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</si>
  <si>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</si>
  <si>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</si>
  <si>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</si>
  <si>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</si>
  <si>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</si>
  <si>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</si>
  <si>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</si>
  <si>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</si>
  <si>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</si>
  <si>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</si>
  <si>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</si>
  <si>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</si>
  <si>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</si>
  <si>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</si>
  <si>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</si>
  <si>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</si>
  <si>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</si>
  <si>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</si>
  <si>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</si>
  <si>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</si>
  <si>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</si>
  <si>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</si>
  <si>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</si>
  <si>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</si>
  <si>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050</t>
  </si>
  <si>
    <t>Hospital Name</t>
  </si>
  <si>
    <t>PROVIDENCE ST MARY MEDICAL CENTER</t>
  </si>
  <si>
    <t>Mailing Address</t>
  </si>
  <si>
    <t>401 W POPLAR</t>
  </si>
  <si>
    <t>City</t>
  </si>
  <si>
    <t>Walla Walla</t>
  </si>
  <si>
    <t>State</t>
  </si>
  <si>
    <t>WA</t>
  </si>
  <si>
    <t>Zip</t>
  </si>
  <si>
    <t>County</t>
  </si>
  <si>
    <t>Chief Executive Officer</t>
  </si>
  <si>
    <t>STEVEN BURDICK</t>
  </si>
  <si>
    <t>Chief Financial Officer</t>
  </si>
  <si>
    <t>Helen Andrus</t>
  </si>
  <si>
    <t>Chair of Governing Board</t>
  </si>
  <si>
    <t>SAM TUCKER</t>
  </si>
  <si>
    <t>Telephone Number</t>
  </si>
  <si>
    <t>(509) 522-3320</t>
  </si>
  <si>
    <t>Facsimile Number</t>
  </si>
  <si>
    <t>(509) 522-5920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</si>
  <si>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</si>
  <si>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</si>
  <si>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</si>
  <si>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</si>
  <si>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</si>
  <si>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</si>
  <si>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</si>
  <si>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</si>
  <si>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</si>
  <si>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</si>
  <si>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</si>
  <si>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</si>
  <si>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</si>
  <si>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</si>
  <si>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</si>
  <si>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</si>
  <si>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</si>
  <si>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</si>
  <si>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</si>
  <si>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</si>
  <si>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</si>
  <si>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</si>
  <si>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</si>
  <si>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</si>
  <si>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</si>
  <si>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</si>
  <si>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</si>
  <si>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</si>
  <si>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</si>
  <si>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</si>
  <si>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</si>
  <si>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</si>
  <si>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</si>
  <si>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</si>
  <si>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</si>
  <si>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</si>
  <si>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</si>
  <si>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</si>
  <si>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</si>
  <si>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</si>
  <si>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</si>
  <si>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</si>
  <si>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</si>
  <si>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</si>
  <si>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</si>
  <si>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</si>
  <si>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</si>
  <si>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</si>
  <si>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</si>
  <si>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</si>
  <si>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</si>
  <si>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</si>
  <si>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</si>
  <si>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</si>
  <si>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</si>
  <si>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</si>
  <si>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</si>
  <si>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</si>
  <si>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</si>
  <si>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</si>
  <si>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</si>
  <si>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</si>
  <si>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</si>
  <si>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</si>
  <si>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</si>
  <si>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</si>
  <si>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</si>
  <si>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</si>
  <si>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</si>
  <si>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</si>
  <si>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</si>
  <si>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</si>
  <si>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</si>
  <si>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</si>
  <si>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</si>
  <si>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</si>
  <si>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</si>
  <si>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</si>
  <si>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</si>
  <si>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</si>
  <si>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</si>
  <si>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</si>
  <si>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</si>
  <si>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</si>
  <si>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</si>
  <si>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</si>
  <si>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</si>
  <si>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</si>
  <si>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</si>
  <si>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</si>
  <si>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</si>
  <si>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</si>
  <si>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</si>
  <si>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</si>
  <si>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</si>
  <si>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</si>
  <si>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</si>
  <si>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</si>
  <si>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</si>
  <si>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</si>
  <si>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</si>
  <si>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</si>
  <si>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</si>
  <si>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</si>
  <si>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</si>
  <si>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</si>
  <si>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</si>
  <si>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</si>
  <si>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</si>
  <si>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</si>
  <si>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</si>
  <si>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</si>
  <si>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</si>
  <si>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</si>
  <si>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</si>
  <si>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</si>
  <si>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</si>
  <si>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</si>
  <si>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</si>
  <si>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</si>
  <si>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</si>
  <si>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</si>
  <si>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</si>
  <si>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</si>
  <si>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</si>
  <si>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</si>
  <si>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</si>
  <si>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</si>
  <si>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</si>
  <si>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</si>
  <si>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</si>
  <si>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</si>
  <si>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</si>
  <si>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</si>
  <si>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</si>
  <si>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</si>
  <si>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</si>
  <si>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</si>
  <si>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</si>
  <si>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</si>
  <si>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</si>
  <si>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</si>
  <si>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</si>
  <si>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</si>
  <si>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</si>
  <si>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</si>
  <si>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</si>
  <si>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</si>
  <si>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</si>
  <si>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</si>
  <si>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</si>
  <si>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</si>
  <si>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</si>
  <si>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</si>
  <si>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</si>
  <si>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</si>
  <si>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</si>
  <si>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</si>
  <si>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</si>
  <si>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</si>
  <si>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</si>
  <si>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</si>
  <si>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</si>
  <si>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</si>
  <si>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</si>
  <si>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</si>
  <si>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</si>
  <si>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</si>
  <si>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</si>
  <si>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</si>
  <si>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</si>
  <si>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</si>
  <si>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</si>
  <si>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</si>
  <si>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</si>
  <si>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</si>
  <si>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</si>
  <si>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</si>
  <si>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</si>
  <si>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</si>
  <si>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</si>
  <si>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</si>
  <si>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</si>
  <si>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</si>
  <si>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</si>
  <si>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</si>
  <si>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</si>
  <si>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</si>
  <si>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</si>
  <si>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</si>
  <si>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</si>
  <si>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</si>
  <si>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</si>
  <si>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</si>
  <si>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</si>
  <si>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</si>
  <si>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</si>
  <si>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</si>
  <si>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</si>
  <si>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</si>
  <si>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</si>
  <si>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</si>
  <si>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</si>
  <si>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</si>
  <si>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</si>
  <si>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</si>
  <si>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</si>
  <si>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</si>
  <si>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</si>
  <si>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</si>
  <si>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</si>
  <si>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</si>
  <si>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</si>
  <si>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</si>
  <si>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</si>
  <si>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</si>
  <si>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</si>
  <si>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</si>
  <si>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</si>
  <si>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</si>
  <si>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</si>
  <si>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</si>
  <si>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</si>
  <si>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</si>
  <si>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</si>
  <si>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</si>
  <si>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</si>
  <si>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</si>
  <si>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</si>
  <si>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</si>
  <si>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</si>
  <si>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</si>
  <si>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</si>
  <si>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</si>
  <si>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</si>
  <si>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</si>
  <si>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</si>
  <si>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</si>
  <si>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</si>
  <si>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</si>
  <si>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</si>
  <si>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</si>
  <si>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</si>
  <si>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</si>
  <si>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</si>
  <si>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</si>
  <si>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</si>
  <si>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</si>
  <si>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</si>
  <si>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</si>
  <si>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</si>
  <si>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</si>
  <si>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</si>
  <si>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</si>
  <si>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</si>
  <si>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</si>
  <si>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</si>
  <si>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</si>
  <si>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</si>
  <si>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</si>
  <si>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</si>
  <si>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</si>
  <si>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</si>
  <si>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</si>
  <si>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</si>
  <si>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</si>
  <si>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</si>
  <si>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</si>
  <si>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</si>
  <si>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</si>
  <si>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</si>
  <si>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</si>
  <si>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</si>
  <si>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</si>
  <si>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</si>
  <si>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</si>
  <si>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</si>
  <si>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</si>
  <si>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</si>
  <si>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</si>
  <si>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</si>
  <si>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</si>
  <si>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</si>
  <si>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</si>
  <si>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</si>
  <si>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</si>
  <si>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</si>
  <si>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</si>
  <si>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</si>
  <si>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</si>
  <si>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</si>
  <si>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</si>
  <si>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</si>
  <si>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</si>
  <si>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</si>
  <si>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</si>
  <si>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</si>
  <si>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</si>
  <si>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</si>
  <si>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</si>
  <si>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</si>
  <si>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</si>
  <si>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</si>
  <si>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</si>
  <si>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</si>
  <si>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</si>
  <si>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</si>
  <si>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</si>
  <si>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</si>
  <si>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</si>
  <si>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</si>
  <si>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</si>
  <si>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</si>
  <si>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</si>
  <si>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</si>
  <si>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</si>
  <si>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</si>
  <si>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</si>
  <si>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</si>
  <si>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</si>
  <si>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</si>
  <si>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</si>
  <si>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</si>
  <si>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</si>
  <si>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</si>
  <si>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</si>
  <si>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</si>
  <si>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</si>
  <si>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</si>
  <si>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</si>
  <si>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</si>
  <si>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</si>
  <si>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</si>
  <si>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</si>
  <si>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</si>
  <si>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</si>
  <si>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</si>
  <si>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</si>
  <si>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</si>
  <si>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</si>
  <si>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</si>
  <si>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</si>
  <si>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</si>
  <si>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</si>
  <si>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</si>
  <si>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</si>
  <si>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</si>
  <si>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</si>
  <si>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</si>
  <si>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</si>
  <si>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</si>
  <si>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</si>
  <si>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</si>
  <si>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</si>
  <si>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</si>
  <si>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</si>
  <si>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</si>
  <si>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</si>
  <si>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</si>
  <si>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</si>
  <si>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</si>
  <si>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</si>
  <si>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</si>
  <si>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</si>
  <si>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</si>
  <si>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</si>
  <si>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</si>
  <si>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</si>
  <si>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</si>
  <si>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</si>
  <si>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</si>
  <si>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</si>
  <si>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</si>
  <si>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</si>
  <si>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</si>
  <si>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</si>
  <si>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</si>
  <si>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</si>
  <si>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</si>
  <si>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</si>
  <si>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</si>
  <si>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</si>
  <si>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</si>
  <si>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</si>
  <si>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</si>
  <si>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</si>
  <si>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</si>
  <si>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</si>
  <si>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</si>
  <si>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</si>
  <si>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</si>
  <si>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</si>
  <si>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</si>
  <si>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</si>
  <si>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</si>
  <si>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</si>
  <si>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</si>
  <si>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</si>
  <si>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</si>
  <si>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</si>
  <si>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</si>
  <si>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</si>
  <si>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</si>
  <si>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</si>
  <si>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</si>
  <si>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</si>
  <si>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</si>
  <si>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</si>
  <si>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</si>
  <si>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</si>
  <si>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</si>
  <si>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</si>
  <si>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</si>
  <si>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</si>
  <si>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</si>
  <si>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</si>
  <si>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</si>
  <si>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</si>
  <si>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</si>
  <si>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</si>
  <si>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</si>
  <si>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</si>
  <si>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</si>
  <si>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</si>
  <si>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</si>
  <si>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</si>
  <si>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</si>
  <si>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</si>
  <si>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</si>
  <si>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</si>
  <si>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</si>
  <si>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</si>
  <si>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</si>
  <si>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</si>
  <si>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</si>
  <si>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</si>
  <si>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</si>
  <si>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</si>
  <si>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</si>
  <si>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</si>
  <si>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</si>
  <si>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</si>
  <si>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</si>
  <si>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</si>
  <si>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</si>
  <si>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</si>
  <si>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</si>
  <si>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</si>
  <si>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</si>
  <si>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</si>
  <si>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</si>
  <si>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</si>
  <si>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</si>
  <si>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</si>
  <si>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</si>
  <si>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</si>
  <si>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</si>
  <si>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</si>
  <si>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</si>
  <si>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</si>
  <si>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</si>
  <si>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</si>
  <si>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</si>
  <si>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</si>
  <si>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</si>
  <si>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</si>
  <si>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</si>
  <si>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</si>
  <si>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</si>
  <si>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</si>
  <si>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</si>
  <si>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</si>
  <si>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</si>
  <si>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</si>
  <si>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</si>
  <si>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</si>
  <si>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</si>
  <si>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</si>
  <si>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</si>
  <si>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</si>
  <si>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</si>
  <si>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</si>
  <si>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</si>
  <si>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</si>
  <si>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</si>
  <si>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</si>
  <si>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</si>
  <si>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</si>
  <si>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</si>
  <si>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</si>
  <si>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</si>
  <si>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</si>
  <si>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</si>
  <si>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</si>
  <si>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</si>
  <si>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</si>
  <si>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</si>
  <si>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</si>
  <si>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</si>
  <si>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</si>
  <si>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</si>
  <si>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</si>
  <si>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</si>
  <si>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</si>
  <si>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</si>
  <si>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</si>
  <si>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</si>
  <si>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</si>
  <si>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</si>
  <si>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</si>
  <si>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</si>
  <si>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</si>
  <si>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</si>
  <si>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</si>
  <si>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</si>
  <si>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</si>
  <si>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</si>
  <si>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</si>
  <si>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</si>
  <si>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</si>
  <si>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</si>
  <si>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</si>
  <si>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</si>
  <si>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</si>
  <si>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</si>
  <si>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</si>
  <si>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</si>
  <si>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</si>
  <si>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</si>
  <si>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</si>
  <si>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</si>
  <si>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</si>
  <si>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</si>
  <si>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</si>
  <si>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</si>
  <si>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</si>
  <si>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</si>
  <si>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</si>
  <si>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</si>
  <si>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</si>
  <si>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</si>
  <si>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</si>
  <si>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</si>
  <si>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</si>
  <si>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</si>
  <si>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</si>
  <si>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</si>
  <si>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</si>
  <si>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</si>
  <si>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</si>
  <si>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</si>
  <si>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</si>
  <si>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</si>
  <si>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</si>
  <si>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</si>
  <si>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</si>
  <si>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</si>
  <si>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</si>
  <si>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</si>
  <si>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</si>
  <si>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</si>
  <si>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</si>
  <si>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</si>
  <si>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</si>
  <si>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</si>
  <si>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</si>
  <si>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</si>
  <si>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</si>
  <si>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</si>
  <si>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</si>
  <si>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</si>
  <si>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</si>
  <si>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</si>
  <si>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</si>
  <si>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</si>
  <si>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</si>
  <si>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</si>
  <si>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</si>
  <si>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</si>
  <si>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</si>
  <si>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</si>
  <si>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</si>
  <si>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</si>
  <si>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</si>
  <si>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</si>
  <si>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</si>
  <si>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</si>
  <si>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</si>
  <si>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</si>
  <si>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</si>
  <si>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</si>
  <si>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</si>
  <si>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</si>
  <si>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</si>
  <si>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</si>
  <si>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</si>
  <si>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</si>
  <si>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</si>
  <si>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</si>
  <si>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</si>
  <si>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</si>
  <si>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</si>
  <si>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</si>
  <si>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</si>
  <si>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</si>
  <si>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</si>
  <si>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</si>
  <si>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</si>
  <si>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</si>
  <si>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</si>
  <si>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</si>
  <si>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</si>
  <si>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</si>
  <si>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</si>
  <si>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</si>
  <si>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</si>
  <si>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</si>
  <si>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</si>
  <si>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</si>
  <si>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</si>
  <si>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</si>
  <si>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</si>
  <si>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</si>
  <si>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</si>
  <si>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</si>
  <si>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</si>
  <si>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</si>
  <si>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</si>
  <si>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</si>
  <si>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</si>
  <si>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</si>
  <si>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</si>
  <si>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</si>
  <si>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</si>
  <si>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</si>
  <si>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</si>
  <si>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</si>
  <si>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</si>
  <si>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</si>
  <si>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</si>
  <si>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</si>
  <si>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</si>
  <si>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</si>
  <si>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</si>
  <si>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</si>
  <si>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</si>
  <si>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</si>
  <si>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</si>
  <si>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</si>
  <si>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</si>
  <si>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</si>
  <si>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</si>
  <si>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</si>
  <si>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</si>
  <si>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</si>
  <si>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</si>
  <si>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</si>
  <si>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</si>
  <si>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</si>
  <si>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</si>
  <si>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</si>
  <si>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</si>
  <si>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</si>
  <si>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</si>
  <si>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</si>
  <si>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</si>
  <si>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</si>
  <si>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</si>
  <si>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</si>
  <si>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</si>
  <si>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</si>
  <si>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</si>
  <si>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</si>
  <si>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</si>
  <si>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</si>
  <si>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</si>
  <si>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</si>
  <si>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</si>
  <si>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</si>
  <si>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</si>
  <si>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</si>
  <si>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</si>
  <si>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</si>
  <si>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</si>
  <si>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</si>
  <si>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</si>
  <si>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</si>
  <si>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</si>
  <si>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</si>
  <si>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</si>
  <si>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</si>
  <si>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</si>
  <si>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</si>
  <si>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</si>
  <si>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</si>
  <si>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</si>
  <si>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</si>
  <si>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</si>
  <si>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</si>
  <si>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</si>
  <si>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</si>
  <si>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</si>
  <si>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</si>
  <si>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</si>
  <si>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</si>
  <si>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</si>
  <si>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</si>
  <si>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</si>
  <si>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</si>
  <si>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</si>
  <si>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</si>
  <si>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</si>
  <si>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</si>
  <si>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</si>
  <si>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</si>
  <si>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</si>
  <si>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</si>
  <si>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</si>
  <si>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</si>
  <si>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</si>
  <si>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</si>
  <si>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</si>
  <si>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</si>
  <si>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</si>
  <si>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</si>
  <si>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</si>
  <si>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</si>
  <si>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</si>
  <si>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</si>
  <si>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</si>
  <si>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</si>
  <si>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</si>
  <si>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</si>
  <si>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</si>
  <si>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</si>
  <si>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</si>
  <si>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</si>
  <si>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</si>
  <si>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</si>
  <si>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</si>
  <si>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</si>
  <si>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</si>
  <si>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</si>
  <si>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</si>
  <si>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</si>
  <si>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</si>
  <si>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</si>
  <si>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</si>
  <si>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</si>
  <si>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</si>
  <si>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</si>
  <si>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</si>
  <si>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</si>
  <si>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</si>
  <si>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</si>
  <si>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</si>
  <si>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</si>
  <si>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</si>
  <si>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</si>
  <si>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</si>
  <si>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</si>
  <si>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</si>
  <si>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</si>
  <si>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</si>
  <si>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</si>
  <si>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</si>
  <si>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</si>
  <si>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</si>
  <si>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</si>
  <si>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</si>
  <si>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</si>
  <si>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</si>
  <si>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</si>
  <si>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</si>
  <si>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</si>
  <si>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</si>
  <si>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</si>
  <si>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</si>
  <si>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</si>
  <si>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</si>
  <si>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</si>
  <si>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</si>
  <si>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</si>
  <si>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</si>
  <si>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</si>
  <si>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</si>
  <si>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</si>
  <si>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</si>
  <si>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</si>
  <si>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</si>
  <si>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</si>
  <si>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</si>
  <si>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</si>
  <si>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</si>
  <si>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</si>
  <si>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</si>
  <si>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</si>
  <si>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</si>
  <si>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</si>
  <si>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</si>
  <si>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</si>
  <si>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</si>
  <si>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</si>
  <si>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</si>
  <si>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</si>
  <si>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</si>
  <si>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</si>
  <si>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</si>
  <si>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</si>
  <si>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</si>
  <si>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</si>
  <si>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</si>
  <si>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</si>
  <si>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</si>
  <si>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</si>
  <si>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</si>
  <si>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</si>
  <si>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</si>
  <si>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</si>
  <si>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</si>
  <si>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</si>
  <si>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</si>
  <si>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</si>
  <si>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</si>
  <si>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</si>
  <si>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</si>
  <si>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</si>
  <si>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</si>
  <si>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</si>
  <si>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</si>
  <si>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</si>
  <si>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</si>
  <si>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</si>
  <si>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</si>
  <si>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</si>
  <si>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</si>
  <si>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</si>
  <si>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</si>
  <si>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</si>
  <si>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</si>
  <si>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</si>
  <si>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</si>
  <si>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</si>
  <si>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</si>
  <si>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</si>
  <si>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</si>
  <si>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</si>
  <si>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</si>
  <si>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</si>
  <si>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</si>
  <si>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</si>
  <si>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</si>
  <si>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</si>
  <si>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</si>
  <si>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</si>
  <si>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</si>
  <si>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</si>
  <si>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</si>
  <si>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</si>
  <si>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</si>
  <si>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</si>
  <si>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</si>
  <si>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</si>
  <si>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</si>
  <si>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</si>
  <si>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</si>
  <si>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</si>
  <si>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</si>
  <si>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</si>
  <si>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</si>
  <si>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</si>
  <si>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</si>
  <si>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</si>
  <si>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</si>
  <si>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</si>
  <si>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</si>
  <si>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</si>
  <si>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</si>
  <si>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</si>
  <si>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</si>
  <si>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</si>
  <si>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</si>
  <si>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</si>
  <si>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</si>
  <si>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</si>
  <si>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</si>
  <si>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</si>
  <si>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</si>
  <si>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</si>
  <si>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</si>
  <si>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</si>
  <si>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</si>
  <si>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</si>
  <si>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</si>
  <si>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</si>
  <si>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</si>
  <si>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</si>
  <si>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</si>
  <si>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</si>
  <si>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</si>
  <si>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</si>
  <si>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</si>
  <si>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</si>
  <si>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</si>
  <si>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</si>
  <si>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</si>
  <si>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</si>
  <si>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</si>
  <si>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</si>
  <si>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</si>
  <si>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</si>
  <si>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</si>
  <si>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</si>
  <si>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</si>
  <si>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</si>
  <si>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</si>
  <si>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</si>
  <si>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</si>
  <si>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</si>
  <si>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</si>
  <si>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</si>
  <si>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</si>
  <si>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</si>
  <si>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</si>
  <si>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</si>
  <si>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</si>
  <si>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</si>
  <si>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</si>
  <si>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</si>
  <si>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</si>
  <si>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</si>
  <si>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</si>
  <si>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</si>
  <si>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</si>
  <si>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</si>
  <si>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</si>
  <si>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</si>
  <si>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</si>
  <si>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</si>
  <si>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</si>
  <si>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</si>
  <si>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</si>
  <si>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</si>
  <si>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</si>
  <si>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</si>
  <si>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</si>
  <si>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</si>
  <si>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</si>
  <si>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</si>
  <si>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</si>
  <si>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</si>
  <si>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</si>
  <si>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</si>
  <si>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</si>
  <si>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</si>
  <si>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</si>
  <si>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</si>
  <si>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</si>
  <si>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</si>
  <si>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</si>
  <si>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</si>
  <si>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</si>
  <si>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</si>
  <si>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</si>
  <si>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</si>
  <si>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</si>
  <si>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</si>
  <si>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</si>
  <si>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</si>
  <si>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</si>
  <si>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</si>
  <si>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</si>
  <si>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</si>
  <si>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</si>
  <si>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</si>
  <si>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</si>
  <si>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</si>
  <si>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</si>
  <si>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</si>
  <si>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</si>
  <si>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</si>
  <si>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</si>
  <si>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</si>
  <si>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</si>
  <si>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</si>
  <si>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</si>
  <si>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</si>
  <si>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</si>
  <si>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</si>
  <si>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</si>
  <si>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</si>
  <si>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</si>
  <si>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</si>
  <si>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</si>
  <si>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</si>
  <si>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</si>
  <si>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</si>
  <si>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</si>
  <si>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</si>
  <si>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</si>
  <si>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</si>
  <si>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</si>
  <si>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</si>
  <si>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</si>
  <si>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</si>
  <si>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</si>
  <si>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</si>
  <si>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</si>
  <si>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</si>
  <si>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</si>
  <si>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</si>
  <si>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</si>
  <si>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</si>
  <si>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</si>
  <si>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</si>
  <si>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</si>
  <si>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</si>
  <si>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</si>
  <si>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</si>
  <si>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</si>
  <si>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</si>
  <si>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</si>
  <si>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</si>
  <si>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</si>
  <si>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</si>
  <si>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</si>
  <si>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</si>
  <si>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</si>
  <si>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</si>
  <si>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</si>
  <si>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</si>
  <si>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</si>
  <si>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</si>
  <si>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</si>
  <si>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</si>
  <si>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</si>
  <si>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</si>
  <si>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</si>
  <si>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</si>
  <si>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</si>
  <si>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</si>
  <si>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</si>
  <si>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</si>
  <si>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</si>
  <si>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Melissa Damm</t>
  </si>
  <si>
    <t>Joni Murphy</t>
  </si>
  <si>
    <t>joni.murphy@providence.org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</si>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</sst>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80B7E0-8A26-4F85-966F-2457C7279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5C86-3570-412C-8EE7-77FF7D508057}">
  <sheetPr syncVertical="1" syncRef="A418" transitionEvaluation="1" transitionEntry="1" codeName="Sheet1">
    <tabColor rgb="FF92D050"/>
    <pageSetUpPr autoPageBreaks="0" fitToPage="1"/>
  </sheetPr>
  <dimension ref="A1:CF716"/>
  <sheetViews>
    <sheetView tabSelected="1" topLeftCell="A418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5" t="s">
        <v>1369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4" t="s">
        <v>1368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6" t="s">
        <v>28</v>
      </c>
      <c r="B36" s="347"/>
      <c r="C36" s="348"/>
      <c r="D36" s="347"/>
      <c r="E36" s="347"/>
      <c r="F36" s="347"/>
      <c r="G36" s="347"/>
    </row>
    <row r="37" spans="1:83" x14ac:dyDescent="0.35">
      <c r="A37" s="349" t="s">
        <v>29</v>
      </c>
      <c r="B37" s="350"/>
      <c r="C37" s="348"/>
      <c r="D37" s="347"/>
      <c r="E37" s="347"/>
      <c r="F37" s="347"/>
      <c r="G37" s="347"/>
    </row>
    <row r="38" spans="1:83" x14ac:dyDescent="0.35">
      <c r="A38" s="351" t="s">
        <v>30</v>
      </c>
      <c r="B38" s="350"/>
      <c r="C38" s="348"/>
      <c r="D38" s="347"/>
      <c r="E38" s="347"/>
      <c r="F38" s="347"/>
      <c r="G38" s="347"/>
    </row>
    <row r="39" spans="1:83" x14ac:dyDescent="0.35">
      <c r="A39" s="352" t="s">
        <v>31</v>
      </c>
      <c r="B39" s="347"/>
      <c r="C39" s="348"/>
      <c r="D39" s="347"/>
      <c r="E39" s="347"/>
      <c r="F39" s="347"/>
      <c r="G39" s="347"/>
    </row>
    <row r="40" spans="1:83" x14ac:dyDescent="0.35">
      <c r="A40" s="351" t="s">
        <v>32</v>
      </c>
      <c r="B40" s="347"/>
      <c r="C40" s="348"/>
      <c r="D40" s="347"/>
      <c r="E40" s="347"/>
      <c r="F40" s="347"/>
      <c r="G40" s="34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7463130</v>
      </c>
      <c r="C47" s="317">
        <v>485288</v>
      </c>
      <c r="D47" s="317">
        <v>0</v>
      </c>
      <c r="E47" s="317">
        <v>947770</v>
      </c>
      <c r="F47" s="317">
        <v>0</v>
      </c>
      <c r="G47" s="317">
        <v>9383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334557</v>
      </c>
      <c r="Q47" s="317">
        <v>356503</v>
      </c>
      <c r="R47" s="317">
        <v>253539</v>
      </c>
      <c r="S47" s="317">
        <v>62933</v>
      </c>
      <c r="T47" s="317">
        <v>0</v>
      </c>
      <c r="U47" s="317">
        <v>270985</v>
      </c>
      <c r="V47" s="317">
        <v>246379</v>
      </c>
      <c r="W47" s="317">
        <v>36897</v>
      </c>
      <c r="X47" s="317">
        <v>95568</v>
      </c>
      <c r="Y47" s="317">
        <v>336537</v>
      </c>
      <c r="Z47" s="317">
        <v>388400</v>
      </c>
      <c r="AA47" s="317">
        <v>27350</v>
      </c>
      <c r="AB47" s="317">
        <v>341163</v>
      </c>
      <c r="AC47" s="317">
        <v>223127</v>
      </c>
      <c r="AD47" s="317">
        <v>0</v>
      </c>
      <c r="AE47" s="317">
        <v>90556</v>
      </c>
      <c r="AF47" s="317">
        <v>0</v>
      </c>
      <c r="AG47" s="317">
        <v>651594</v>
      </c>
      <c r="AH47" s="317">
        <v>0</v>
      </c>
      <c r="AI47" s="317">
        <v>0</v>
      </c>
      <c r="AJ47" s="317">
        <v>166298</v>
      </c>
      <c r="AK47" s="317">
        <v>90845</v>
      </c>
      <c r="AL47" s="317">
        <v>19750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2804</v>
      </c>
      <c r="AS47" s="317">
        <v>0</v>
      </c>
      <c r="AT47" s="317">
        <v>0</v>
      </c>
      <c r="AU47" s="317">
        <v>0</v>
      </c>
      <c r="AV47" s="317">
        <v>0</v>
      </c>
      <c r="AW47" s="317">
        <v>0</v>
      </c>
      <c r="AX47" s="317">
        <v>0</v>
      </c>
      <c r="AY47" s="317">
        <v>184652</v>
      </c>
      <c r="AZ47" s="317">
        <v>0</v>
      </c>
      <c r="BA47" s="317">
        <v>9168</v>
      </c>
      <c r="BB47" s="317">
        <v>125294</v>
      </c>
      <c r="BC47" s="317">
        <v>0</v>
      </c>
      <c r="BD47" s="317">
        <v>0</v>
      </c>
      <c r="BE47" s="317">
        <v>445104</v>
      </c>
      <c r="BF47" s="317">
        <v>0</v>
      </c>
      <c r="BG47" s="317">
        <v>0</v>
      </c>
      <c r="BH47" s="317">
        <v>0</v>
      </c>
      <c r="BI47" s="317">
        <v>0</v>
      </c>
      <c r="BJ47" s="317">
        <v>6939</v>
      </c>
      <c r="BK47" s="317">
        <v>199</v>
      </c>
      <c r="BL47" s="317">
        <v>1450</v>
      </c>
      <c r="BM47" s="317">
        <v>20843</v>
      </c>
      <c r="BN47" s="317">
        <v>143371</v>
      </c>
      <c r="BO47" s="317">
        <v>56407</v>
      </c>
      <c r="BP47" s="317">
        <v>11770</v>
      </c>
      <c r="BQ47" s="317">
        <v>32896</v>
      </c>
      <c r="BR47" s="317">
        <v>0</v>
      </c>
      <c r="BS47" s="317">
        <v>39956</v>
      </c>
      <c r="BT47" s="317">
        <v>41447</v>
      </c>
      <c r="BU47" s="317">
        <v>0</v>
      </c>
      <c r="BV47" s="317">
        <v>179</v>
      </c>
      <c r="BW47" s="317">
        <v>0</v>
      </c>
      <c r="BX47" s="317">
        <v>0</v>
      </c>
      <c r="BY47" s="317">
        <v>236326</v>
      </c>
      <c r="BZ47" s="317">
        <v>383711</v>
      </c>
      <c r="CA47" s="317">
        <v>41454</v>
      </c>
      <c r="CB47" s="317">
        <v>67203</v>
      </c>
      <c r="CC47" s="317">
        <v>176535</v>
      </c>
      <c r="CD47" s="16"/>
      <c r="CE47" s="28">
        <f>SUM(C47:CC47)</f>
        <v>7463130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7463130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7">
        <v>5739042</v>
      </c>
      <c r="C51" s="317">
        <v>638825</v>
      </c>
      <c r="D51" s="317">
        <v>0</v>
      </c>
      <c r="E51" s="317">
        <v>211254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483452</v>
      </c>
      <c r="Q51" s="317">
        <v>18122</v>
      </c>
      <c r="R51" s="317">
        <v>0</v>
      </c>
      <c r="S51" s="317">
        <v>27166</v>
      </c>
      <c r="T51" s="317">
        <v>0</v>
      </c>
      <c r="U51" s="317">
        <v>193332</v>
      </c>
      <c r="V51" s="317">
        <v>34018</v>
      </c>
      <c r="W51" s="317">
        <v>35291</v>
      </c>
      <c r="X51" s="317">
        <v>197611</v>
      </c>
      <c r="Y51" s="317">
        <v>457736</v>
      </c>
      <c r="Z51" s="317">
        <v>8925</v>
      </c>
      <c r="AA51" s="317">
        <v>259363</v>
      </c>
      <c r="AB51" s="317">
        <v>71142</v>
      </c>
      <c r="AC51" s="317">
        <v>35899</v>
      </c>
      <c r="AD51" s="317">
        <v>0</v>
      </c>
      <c r="AE51" s="317">
        <v>10216</v>
      </c>
      <c r="AF51" s="317">
        <v>0</v>
      </c>
      <c r="AG51" s="317">
        <v>75307</v>
      </c>
      <c r="AH51" s="317">
        <v>0</v>
      </c>
      <c r="AI51" s="317">
        <v>0</v>
      </c>
      <c r="AJ51" s="317">
        <v>0</v>
      </c>
      <c r="AK51" s="317">
        <v>0</v>
      </c>
      <c r="AL51" s="317">
        <v>982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4654</v>
      </c>
      <c r="AZ51" s="317">
        <v>6000</v>
      </c>
      <c r="BA51" s="317">
        <v>0</v>
      </c>
      <c r="BB51" s="317">
        <v>0</v>
      </c>
      <c r="BC51" s="317">
        <v>0</v>
      </c>
      <c r="BD51" s="317">
        <v>0</v>
      </c>
      <c r="BE51" s="317">
        <v>346447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2508601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114701</v>
      </c>
      <c r="BZ51" s="317">
        <v>0</v>
      </c>
      <c r="CA51" s="317">
        <v>0</v>
      </c>
      <c r="CB51" s="317">
        <v>0</v>
      </c>
      <c r="CC51" s="317">
        <v>0</v>
      </c>
      <c r="CD51" s="16"/>
      <c r="CE51" s="28">
        <f>SUM(C51:CD51)</f>
        <v>5739044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5739042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7">
        <v>3478</v>
      </c>
      <c r="D59" s="317">
        <v>0</v>
      </c>
      <c r="E59" s="317">
        <v>16397</v>
      </c>
      <c r="F59" s="317">
        <v>0</v>
      </c>
      <c r="G59" s="317">
        <v>2057</v>
      </c>
      <c r="H59" s="317">
        <v>0</v>
      </c>
      <c r="I59" s="317">
        <v>0</v>
      </c>
      <c r="J59" s="317">
        <v>1041</v>
      </c>
      <c r="K59" s="317">
        <v>0</v>
      </c>
      <c r="L59" s="317">
        <v>0</v>
      </c>
      <c r="M59" s="317">
        <v>0</v>
      </c>
      <c r="N59" s="317">
        <v>0</v>
      </c>
      <c r="O59" s="317">
        <v>535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197771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1">
        <v>42.18</v>
      </c>
      <c r="D60" s="321">
        <v>0</v>
      </c>
      <c r="E60" s="321">
        <v>122.38</v>
      </c>
      <c r="F60" s="321">
        <v>0</v>
      </c>
      <c r="G60" s="321">
        <v>8.7899999999999991</v>
      </c>
      <c r="H60" s="321">
        <v>0</v>
      </c>
      <c r="I60" s="321">
        <v>0</v>
      </c>
      <c r="J60" s="321">
        <v>1.23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37.67</v>
      </c>
      <c r="Q60" s="322">
        <v>29.62</v>
      </c>
      <c r="R60" s="322">
        <v>0</v>
      </c>
      <c r="S60" s="323">
        <v>10.88</v>
      </c>
      <c r="T60" s="323">
        <v>0</v>
      </c>
      <c r="U60" s="324">
        <v>33.32</v>
      </c>
      <c r="V60" s="322">
        <v>19.920000000000002</v>
      </c>
      <c r="W60" s="322">
        <v>3.26</v>
      </c>
      <c r="X60" s="322">
        <v>8.1</v>
      </c>
      <c r="Y60" s="322">
        <v>39.17</v>
      </c>
      <c r="Z60" s="322">
        <v>33.409999999999997</v>
      </c>
      <c r="AA60" s="322">
        <v>2.08</v>
      </c>
      <c r="AB60" s="323">
        <v>31.82</v>
      </c>
      <c r="AC60" s="322">
        <v>25.86</v>
      </c>
      <c r="AD60" s="322">
        <v>0</v>
      </c>
      <c r="AE60" s="322">
        <v>11.32</v>
      </c>
      <c r="AF60" s="322">
        <v>0</v>
      </c>
      <c r="AG60" s="322">
        <v>53.88</v>
      </c>
      <c r="AH60" s="322">
        <v>0</v>
      </c>
      <c r="AI60" s="322">
        <v>0</v>
      </c>
      <c r="AJ60" s="322">
        <v>16.899999999999999</v>
      </c>
      <c r="AK60" s="322">
        <v>9.1300000000000008</v>
      </c>
      <c r="AL60" s="322">
        <v>2.46</v>
      </c>
      <c r="AM60" s="322">
        <v>0</v>
      </c>
      <c r="AN60" s="322">
        <v>0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0</v>
      </c>
      <c r="AW60" s="323">
        <v>0</v>
      </c>
      <c r="AX60" s="323">
        <v>0</v>
      </c>
      <c r="AY60" s="322">
        <v>39.93</v>
      </c>
      <c r="AZ60" s="322">
        <v>0.72</v>
      </c>
      <c r="BA60" s="323">
        <v>2.2599999999999998</v>
      </c>
      <c r="BB60" s="323">
        <v>12.53</v>
      </c>
      <c r="BC60" s="323">
        <v>0</v>
      </c>
      <c r="BD60" s="323">
        <v>0</v>
      </c>
      <c r="BE60" s="322">
        <v>75.11</v>
      </c>
      <c r="BF60" s="323">
        <v>0</v>
      </c>
      <c r="BG60" s="323">
        <v>0</v>
      </c>
      <c r="BH60" s="323">
        <v>0</v>
      </c>
      <c r="BI60" s="323">
        <v>0</v>
      </c>
      <c r="BJ60" s="323">
        <v>1.04</v>
      </c>
      <c r="BK60" s="323">
        <v>0</v>
      </c>
      <c r="BL60" s="323">
        <v>0</v>
      </c>
      <c r="BM60" s="323">
        <v>3.07</v>
      </c>
      <c r="BN60" s="323">
        <v>4.25</v>
      </c>
      <c r="BO60" s="323">
        <v>0.51</v>
      </c>
      <c r="BP60" s="323">
        <v>2.2200000000000002</v>
      </c>
      <c r="BQ60" s="323">
        <v>2.92</v>
      </c>
      <c r="BR60" s="323">
        <v>0</v>
      </c>
      <c r="BS60" s="323">
        <v>4.01</v>
      </c>
      <c r="BT60" s="323">
        <v>4.09</v>
      </c>
      <c r="BU60" s="323">
        <v>0</v>
      </c>
      <c r="BV60" s="323">
        <v>0</v>
      </c>
      <c r="BW60" s="323">
        <v>0</v>
      </c>
      <c r="BX60" s="323">
        <v>0</v>
      </c>
      <c r="BY60" s="323">
        <v>16.11</v>
      </c>
      <c r="BZ60" s="323">
        <v>18.46</v>
      </c>
      <c r="CA60" s="323">
        <v>8.02</v>
      </c>
      <c r="CB60" s="323">
        <v>9.0299999999999994</v>
      </c>
      <c r="CC60" s="323">
        <v>12.04</v>
      </c>
      <c r="CD60" s="219" t="s">
        <v>248</v>
      </c>
      <c r="CE60" s="237">
        <f t="shared" ref="CE60:CE68" si="6">SUM(C60:CD60)</f>
        <v>759.7</v>
      </c>
    </row>
    <row r="61" spans="1:83" x14ac:dyDescent="0.35">
      <c r="A61" s="35" t="s">
        <v>263</v>
      </c>
      <c r="B61" s="16"/>
      <c r="C61" s="317">
        <v>3882681</v>
      </c>
      <c r="D61" s="317">
        <v>0</v>
      </c>
      <c r="E61" s="317">
        <v>10750937</v>
      </c>
      <c r="F61" s="317">
        <v>0</v>
      </c>
      <c r="G61" s="317">
        <v>773630</v>
      </c>
      <c r="H61" s="317">
        <v>0</v>
      </c>
      <c r="I61" s="317">
        <v>0</v>
      </c>
      <c r="J61" s="317">
        <v>154908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3229206</v>
      </c>
      <c r="Q61" s="319">
        <v>3279686</v>
      </c>
      <c r="R61" s="319">
        <v>5366430</v>
      </c>
      <c r="S61" s="325">
        <v>590460</v>
      </c>
      <c r="T61" s="325">
        <v>0</v>
      </c>
      <c r="U61" s="320">
        <v>2655703</v>
      </c>
      <c r="V61" s="319">
        <v>2230493</v>
      </c>
      <c r="W61" s="319">
        <v>424860</v>
      </c>
      <c r="X61" s="319">
        <v>771253</v>
      </c>
      <c r="Y61" s="319">
        <v>3361327</v>
      </c>
      <c r="Z61" s="319">
        <v>3369145</v>
      </c>
      <c r="AA61" s="319">
        <v>230510</v>
      </c>
      <c r="AB61" s="326">
        <v>3391095</v>
      </c>
      <c r="AC61" s="319">
        <v>2041999</v>
      </c>
      <c r="AD61" s="319">
        <v>0</v>
      </c>
      <c r="AE61" s="319">
        <v>866289</v>
      </c>
      <c r="AF61" s="319">
        <v>0</v>
      </c>
      <c r="AG61" s="319">
        <v>9266704</v>
      </c>
      <c r="AH61" s="319">
        <v>0</v>
      </c>
      <c r="AI61" s="319">
        <v>0</v>
      </c>
      <c r="AJ61" s="319">
        <v>1729616</v>
      </c>
      <c r="AK61" s="319">
        <v>787877</v>
      </c>
      <c r="AL61" s="319">
        <v>228556</v>
      </c>
      <c r="AM61" s="319">
        <v>0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0</v>
      </c>
      <c r="AW61" s="325">
        <v>46382</v>
      </c>
      <c r="AX61" s="325">
        <v>0</v>
      </c>
      <c r="AY61" s="319">
        <v>1770094</v>
      </c>
      <c r="AZ61" s="319">
        <v>33400</v>
      </c>
      <c r="BA61" s="325">
        <v>101959</v>
      </c>
      <c r="BB61" s="325">
        <v>1299352</v>
      </c>
      <c r="BC61" s="325">
        <v>0</v>
      </c>
      <c r="BD61" s="325">
        <v>0</v>
      </c>
      <c r="BE61" s="319">
        <v>4302702</v>
      </c>
      <c r="BF61" s="325">
        <v>0</v>
      </c>
      <c r="BG61" s="325">
        <v>0</v>
      </c>
      <c r="BH61" s="325">
        <v>0</v>
      </c>
      <c r="BI61" s="325">
        <v>0</v>
      </c>
      <c r="BJ61" s="325">
        <v>64826</v>
      </c>
      <c r="BK61" s="325">
        <v>-6794</v>
      </c>
      <c r="BL61" s="325">
        <v>-53299</v>
      </c>
      <c r="BM61" s="325">
        <v>52171</v>
      </c>
      <c r="BN61" s="325">
        <v>1103133</v>
      </c>
      <c r="BO61" s="325">
        <v>20747</v>
      </c>
      <c r="BP61" s="325">
        <v>126346</v>
      </c>
      <c r="BQ61" s="325">
        <v>336023</v>
      </c>
      <c r="BR61" s="325">
        <v>0</v>
      </c>
      <c r="BS61" s="325">
        <v>410645</v>
      </c>
      <c r="BT61" s="325">
        <v>342079</v>
      </c>
      <c r="BU61" s="325">
        <v>0</v>
      </c>
      <c r="BV61" s="325">
        <v>-12616</v>
      </c>
      <c r="BW61" s="325">
        <v>0</v>
      </c>
      <c r="BX61" s="325">
        <v>0</v>
      </c>
      <c r="BY61" s="325">
        <v>2296900</v>
      </c>
      <c r="BZ61" s="325">
        <v>1486463</v>
      </c>
      <c r="CA61" s="325">
        <v>633305</v>
      </c>
      <c r="CB61" s="325">
        <v>634355</v>
      </c>
      <c r="CC61" s="325">
        <v>947140</v>
      </c>
      <c r="CD61" s="25" t="s">
        <v>248</v>
      </c>
      <c r="CE61" s="28">
        <f t="shared" si="6"/>
        <v>75318678</v>
      </c>
    </row>
    <row r="62" spans="1:83" x14ac:dyDescent="0.35">
      <c r="A62" s="35" t="s">
        <v>11</v>
      </c>
      <c r="B62" s="16"/>
      <c r="C62" s="28">
        <f t="shared" ref="C62:AH62" si="7">ROUND(C47+C48,0)</f>
        <v>485288</v>
      </c>
      <c r="D62" s="28">
        <f t="shared" si="7"/>
        <v>0</v>
      </c>
      <c r="E62" s="28">
        <f t="shared" si="7"/>
        <v>947770</v>
      </c>
      <c r="F62" s="28">
        <f t="shared" si="7"/>
        <v>0</v>
      </c>
      <c r="G62" s="28">
        <f t="shared" si="7"/>
        <v>9383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334557</v>
      </c>
      <c r="Q62" s="28">
        <f t="shared" si="7"/>
        <v>356503</v>
      </c>
      <c r="R62" s="28">
        <f t="shared" si="7"/>
        <v>253539</v>
      </c>
      <c r="S62" s="28">
        <f t="shared" si="7"/>
        <v>62933</v>
      </c>
      <c r="T62" s="28">
        <f t="shared" si="7"/>
        <v>0</v>
      </c>
      <c r="U62" s="28">
        <f t="shared" si="7"/>
        <v>270985</v>
      </c>
      <c r="V62" s="28">
        <f t="shared" si="7"/>
        <v>246379</v>
      </c>
      <c r="W62" s="28">
        <f t="shared" si="7"/>
        <v>36897</v>
      </c>
      <c r="X62" s="28">
        <f t="shared" si="7"/>
        <v>95568</v>
      </c>
      <c r="Y62" s="28">
        <f t="shared" si="7"/>
        <v>336537</v>
      </c>
      <c r="Z62" s="28">
        <f t="shared" si="7"/>
        <v>388400</v>
      </c>
      <c r="AA62" s="28">
        <f t="shared" si="7"/>
        <v>27350</v>
      </c>
      <c r="AB62" s="28">
        <f t="shared" si="7"/>
        <v>341163</v>
      </c>
      <c r="AC62" s="28">
        <f t="shared" si="7"/>
        <v>223127</v>
      </c>
      <c r="AD62" s="28">
        <f t="shared" si="7"/>
        <v>0</v>
      </c>
      <c r="AE62" s="28">
        <f t="shared" si="7"/>
        <v>90556</v>
      </c>
      <c r="AF62" s="28">
        <f t="shared" si="7"/>
        <v>0</v>
      </c>
      <c r="AG62" s="28">
        <f t="shared" si="7"/>
        <v>651594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166298</v>
      </c>
      <c r="AK62" s="28">
        <f t="shared" si="8"/>
        <v>90845</v>
      </c>
      <c r="AL62" s="28">
        <f t="shared" si="8"/>
        <v>19750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2804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184652</v>
      </c>
      <c r="AZ62" s="28">
        <f t="shared" si="8"/>
        <v>0</v>
      </c>
      <c r="BA62" s="28">
        <f t="shared" si="8"/>
        <v>9168</v>
      </c>
      <c r="BB62" s="28">
        <f t="shared" si="8"/>
        <v>125294</v>
      </c>
      <c r="BC62" s="28">
        <f t="shared" si="8"/>
        <v>0</v>
      </c>
      <c r="BD62" s="28">
        <f t="shared" si="8"/>
        <v>0</v>
      </c>
      <c r="BE62" s="28">
        <f t="shared" si="8"/>
        <v>445104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6939</v>
      </c>
      <c r="BK62" s="28">
        <f t="shared" si="8"/>
        <v>199</v>
      </c>
      <c r="BL62" s="28">
        <f t="shared" si="8"/>
        <v>1450</v>
      </c>
      <c r="BM62" s="28">
        <f t="shared" si="8"/>
        <v>20843</v>
      </c>
      <c r="BN62" s="28">
        <f t="shared" si="8"/>
        <v>143371</v>
      </c>
      <c r="BO62" s="28">
        <f t="shared" ref="BO62:CC62" si="9">ROUND(BO47+BO48,0)</f>
        <v>56407</v>
      </c>
      <c r="BP62" s="28">
        <f t="shared" si="9"/>
        <v>11770</v>
      </c>
      <c r="BQ62" s="28">
        <f t="shared" si="9"/>
        <v>32896</v>
      </c>
      <c r="BR62" s="28">
        <f t="shared" si="9"/>
        <v>0</v>
      </c>
      <c r="BS62" s="28">
        <f t="shared" si="9"/>
        <v>39956</v>
      </c>
      <c r="BT62" s="28">
        <f t="shared" si="9"/>
        <v>41447</v>
      </c>
      <c r="BU62" s="28">
        <f t="shared" si="9"/>
        <v>0</v>
      </c>
      <c r="BV62" s="28">
        <f t="shared" si="9"/>
        <v>179</v>
      </c>
      <c r="BW62" s="28">
        <f t="shared" si="9"/>
        <v>0</v>
      </c>
      <c r="BX62" s="28">
        <f t="shared" si="9"/>
        <v>0</v>
      </c>
      <c r="BY62" s="28">
        <f t="shared" si="9"/>
        <v>236326</v>
      </c>
      <c r="BZ62" s="28">
        <f t="shared" si="9"/>
        <v>383711</v>
      </c>
      <c r="CA62" s="28">
        <f t="shared" si="9"/>
        <v>41454</v>
      </c>
      <c r="CB62" s="28">
        <f t="shared" si="9"/>
        <v>67203</v>
      </c>
      <c r="CC62" s="28">
        <f t="shared" si="9"/>
        <v>176535</v>
      </c>
      <c r="CD62" s="25" t="s">
        <v>248</v>
      </c>
      <c r="CE62" s="28">
        <f t="shared" si="6"/>
        <v>7463130</v>
      </c>
    </row>
    <row r="63" spans="1:83" x14ac:dyDescent="0.35">
      <c r="A63" s="35" t="s">
        <v>264</v>
      </c>
      <c r="B63" s="16"/>
      <c r="C63" s="317">
        <v>0</v>
      </c>
      <c r="D63" s="317">
        <v>0</v>
      </c>
      <c r="E63" s="317">
        <v>180362.4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0</v>
      </c>
      <c r="Q63" s="319">
        <v>0</v>
      </c>
      <c r="R63" s="319">
        <v>0</v>
      </c>
      <c r="S63" s="325">
        <v>0</v>
      </c>
      <c r="T63" s="325">
        <v>0</v>
      </c>
      <c r="U63" s="320">
        <v>65346.95</v>
      </c>
      <c r="V63" s="319">
        <v>5200</v>
      </c>
      <c r="W63" s="319">
        <v>0</v>
      </c>
      <c r="X63" s="319">
        <v>0</v>
      </c>
      <c r="Y63" s="319">
        <v>0</v>
      </c>
      <c r="Z63" s="319">
        <v>0</v>
      </c>
      <c r="AA63" s="319">
        <v>0</v>
      </c>
      <c r="AB63" s="326">
        <v>2307.88</v>
      </c>
      <c r="AC63" s="319">
        <v>0</v>
      </c>
      <c r="AD63" s="319">
        <v>0</v>
      </c>
      <c r="AE63" s="319">
        <v>0</v>
      </c>
      <c r="AF63" s="319">
        <v>0</v>
      </c>
      <c r="AG63" s="319">
        <v>569381.26</v>
      </c>
      <c r="AH63" s="319">
        <v>0</v>
      </c>
      <c r="AI63" s="319">
        <v>0</v>
      </c>
      <c r="AJ63" s="319">
        <v>0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8310.2800000000007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1771893.9500000002</v>
      </c>
      <c r="BO63" s="325">
        <v>2220</v>
      </c>
      <c r="BP63" s="325">
        <v>0</v>
      </c>
      <c r="BQ63" s="325">
        <v>0</v>
      </c>
      <c r="BR63" s="325">
        <v>0</v>
      </c>
      <c r="BS63" s="325">
        <v>262.5</v>
      </c>
      <c r="BT63" s="325">
        <v>0</v>
      </c>
      <c r="BU63" s="325">
        <v>0</v>
      </c>
      <c r="BV63" s="325">
        <v>0</v>
      </c>
      <c r="BW63" s="325">
        <v>0</v>
      </c>
      <c r="BX63" s="325">
        <v>0</v>
      </c>
      <c r="BY63" s="325">
        <v>77070</v>
      </c>
      <c r="BZ63" s="325">
        <v>0</v>
      </c>
      <c r="CA63" s="325">
        <v>0</v>
      </c>
      <c r="CB63" s="325">
        <v>0</v>
      </c>
      <c r="CC63" s="325">
        <v>0</v>
      </c>
      <c r="CD63" s="25" t="s">
        <v>248</v>
      </c>
      <c r="CE63" s="28">
        <f t="shared" si="6"/>
        <v>2682355.2200000002</v>
      </c>
    </row>
    <row r="64" spans="1:83" x14ac:dyDescent="0.35">
      <c r="A64" s="35" t="s">
        <v>265</v>
      </c>
      <c r="B64" s="16"/>
      <c r="C64" s="317">
        <v>531640</v>
      </c>
      <c r="D64" s="317">
        <v>0</v>
      </c>
      <c r="E64" s="317">
        <v>1290160</v>
      </c>
      <c r="F64" s="317">
        <v>0</v>
      </c>
      <c r="G64" s="317">
        <v>11651</v>
      </c>
      <c r="H64" s="317">
        <v>0</v>
      </c>
      <c r="I64" s="317">
        <v>0</v>
      </c>
      <c r="J64" s="317">
        <v>138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5715629</v>
      </c>
      <c r="Q64" s="319">
        <v>543856</v>
      </c>
      <c r="R64" s="319">
        <v>149980</v>
      </c>
      <c r="S64" s="325">
        <v>1832419</v>
      </c>
      <c r="T64" s="325">
        <v>0</v>
      </c>
      <c r="U64" s="320">
        <v>1853216</v>
      </c>
      <c r="V64" s="319">
        <v>2057608</v>
      </c>
      <c r="W64" s="319">
        <v>96780</v>
      </c>
      <c r="X64" s="319">
        <v>358310</v>
      </c>
      <c r="Y64" s="319">
        <v>261605</v>
      </c>
      <c r="Z64" s="319">
        <v>224903</v>
      </c>
      <c r="AA64" s="319">
        <v>372977</v>
      </c>
      <c r="AB64" s="326">
        <v>19348470</v>
      </c>
      <c r="AC64" s="319">
        <v>381314</v>
      </c>
      <c r="AD64" s="319">
        <v>0</v>
      </c>
      <c r="AE64" s="319">
        <v>23619</v>
      </c>
      <c r="AF64" s="319">
        <v>0</v>
      </c>
      <c r="AG64" s="319">
        <v>1078223</v>
      </c>
      <c r="AH64" s="319">
        <v>0</v>
      </c>
      <c r="AI64" s="319">
        <v>0</v>
      </c>
      <c r="AJ64" s="319">
        <v>393550</v>
      </c>
      <c r="AK64" s="319">
        <v>9036</v>
      </c>
      <c r="AL64" s="319">
        <v>1589</v>
      </c>
      <c r="AM64" s="319">
        <v>0</v>
      </c>
      <c r="AN64" s="319">
        <v>0</v>
      </c>
      <c r="AO64" s="319">
        <v>0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0</v>
      </c>
      <c r="AW64" s="325">
        <v>0</v>
      </c>
      <c r="AX64" s="325">
        <v>104</v>
      </c>
      <c r="AY64" s="319">
        <v>298038</v>
      </c>
      <c r="AZ64" s="319">
        <v>331</v>
      </c>
      <c r="BA64" s="325">
        <v>-2722</v>
      </c>
      <c r="BB64" s="325">
        <v>3973</v>
      </c>
      <c r="BC64" s="325">
        <v>0</v>
      </c>
      <c r="BD64" s="325">
        <v>-14721</v>
      </c>
      <c r="BE64" s="319">
        <v>873056</v>
      </c>
      <c r="BF64" s="325">
        <v>0</v>
      </c>
      <c r="BG64" s="325">
        <v>0</v>
      </c>
      <c r="BH64" s="325">
        <v>0</v>
      </c>
      <c r="BI64" s="325">
        <v>0</v>
      </c>
      <c r="BJ64" s="325">
        <v>812</v>
      </c>
      <c r="BK64" s="325">
        <v>0</v>
      </c>
      <c r="BL64" s="325">
        <v>0</v>
      </c>
      <c r="BM64" s="325">
        <v>52</v>
      </c>
      <c r="BN64" s="325">
        <v>600754</v>
      </c>
      <c r="BO64" s="325">
        <v>0</v>
      </c>
      <c r="BP64" s="325">
        <v>0</v>
      </c>
      <c r="BQ64" s="325">
        <v>2602</v>
      </c>
      <c r="BR64" s="325">
        <v>0</v>
      </c>
      <c r="BS64" s="325">
        <v>28195</v>
      </c>
      <c r="BT64" s="325">
        <v>4243</v>
      </c>
      <c r="BU64" s="325">
        <v>0</v>
      </c>
      <c r="BV64" s="325">
        <v>0</v>
      </c>
      <c r="BW64" s="325">
        <v>0</v>
      </c>
      <c r="BX64" s="325">
        <v>0</v>
      </c>
      <c r="BY64" s="325">
        <v>97194</v>
      </c>
      <c r="BZ64" s="325">
        <v>472</v>
      </c>
      <c r="CA64" s="325">
        <v>114</v>
      </c>
      <c r="CB64" s="325">
        <v>17746</v>
      </c>
      <c r="CC64" s="325">
        <v>-129886</v>
      </c>
      <c r="CD64" s="25" t="s">
        <v>248</v>
      </c>
      <c r="CE64" s="28">
        <f t="shared" si="6"/>
        <v>38317030</v>
      </c>
    </row>
    <row r="65" spans="1:83" x14ac:dyDescent="0.35">
      <c r="A65" s="35" t="s">
        <v>266</v>
      </c>
      <c r="B65" s="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9"/>
      <c r="Q65" s="319"/>
      <c r="R65" s="319"/>
      <c r="S65" s="325"/>
      <c r="T65" s="325"/>
      <c r="U65" s="320"/>
      <c r="V65" s="319"/>
      <c r="W65" s="319"/>
      <c r="X65" s="319"/>
      <c r="Y65" s="319"/>
      <c r="Z65" s="319"/>
      <c r="AA65" s="319"/>
      <c r="AB65" s="326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25"/>
      <c r="AW65" s="325"/>
      <c r="AX65" s="325"/>
      <c r="AY65" s="319"/>
      <c r="AZ65" s="319"/>
      <c r="BA65" s="325"/>
      <c r="BB65" s="325"/>
      <c r="BC65" s="325"/>
      <c r="BD65" s="325"/>
      <c r="BE65" s="319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17">
        <v>2034</v>
      </c>
      <c r="D66" s="317">
        <v>0</v>
      </c>
      <c r="E66" s="317">
        <v>172738</v>
      </c>
      <c r="F66" s="317">
        <v>0</v>
      </c>
      <c r="G66" s="317">
        <v>239</v>
      </c>
      <c r="H66" s="317">
        <v>0</v>
      </c>
      <c r="I66" s="317">
        <v>0</v>
      </c>
      <c r="J66" s="317">
        <v>6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81850</v>
      </c>
      <c r="Q66" s="319">
        <v>6034</v>
      </c>
      <c r="R66" s="319">
        <v>236954</v>
      </c>
      <c r="S66" s="325">
        <v>187538</v>
      </c>
      <c r="T66" s="325">
        <v>0</v>
      </c>
      <c r="U66" s="320">
        <v>944684</v>
      </c>
      <c r="V66" s="319">
        <v>30783</v>
      </c>
      <c r="W66" s="319">
        <v>6925</v>
      </c>
      <c r="X66" s="319">
        <v>252102</v>
      </c>
      <c r="Y66" s="319">
        <v>380259</v>
      </c>
      <c r="Z66" s="319">
        <v>340758</v>
      </c>
      <c r="AA66" s="319">
        <v>13914</v>
      </c>
      <c r="AB66" s="326">
        <v>29242</v>
      </c>
      <c r="AC66" s="319">
        <v>126855</v>
      </c>
      <c r="AD66" s="319">
        <v>0</v>
      </c>
      <c r="AE66" s="319">
        <v>306</v>
      </c>
      <c r="AF66" s="319">
        <v>0</v>
      </c>
      <c r="AG66" s="319">
        <v>56539</v>
      </c>
      <c r="AH66" s="319">
        <v>0</v>
      </c>
      <c r="AI66" s="319">
        <v>0</v>
      </c>
      <c r="AJ66" s="319">
        <v>12159</v>
      </c>
      <c r="AK66" s="319">
        <v>222</v>
      </c>
      <c r="AL66" s="319">
        <v>118</v>
      </c>
      <c r="AM66" s="319">
        <v>0</v>
      </c>
      <c r="AN66" s="319">
        <v>0</v>
      </c>
      <c r="AO66" s="319">
        <v>0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0</v>
      </c>
      <c r="AW66" s="325">
        <v>3629</v>
      </c>
      <c r="AX66" s="325">
        <v>21602</v>
      </c>
      <c r="AY66" s="319">
        <v>1386212</v>
      </c>
      <c r="AZ66" s="319">
        <v>0</v>
      </c>
      <c r="BA66" s="325">
        <v>9</v>
      </c>
      <c r="BB66" s="325">
        <v>32832</v>
      </c>
      <c r="BC66" s="325">
        <v>0</v>
      </c>
      <c r="BD66" s="325">
        <v>5170</v>
      </c>
      <c r="BE66" s="319">
        <v>621367</v>
      </c>
      <c r="BF66" s="325">
        <v>0</v>
      </c>
      <c r="BG66" s="325">
        <v>0</v>
      </c>
      <c r="BH66" s="325">
        <v>0</v>
      </c>
      <c r="BI66" s="325">
        <v>0</v>
      </c>
      <c r="BJ66" s="325">
        <v>58</v>
      </c>
      <c r="BK66" s="325">
        <v>0</v>
      </c>
      <c r="BL66" s="325">
        <v>1406</v>
      </c>
      <c r="BM66" s="325">
        <v>0</v>
      </c>
      <c r="BN66" s="325">
        <v>6605180</v>
      </c>
      <c r="BO66" s="325">
        <v>8953</v>
      </c>
      <c r="BP66" s="325">
        <v>0</v>
      </c>
      <c r="BQ66" s="325">
        <v>1398</v>
      </c>
      <c r="BR66" s="325">
        <v>0</v>
      </c>
      <c r="BS66" s="325">
        <v>44524</v>
      </c>
      <c r="BT66" s="325">
        <v>0</v>
      </c>
      <c r="BU66" s="325">
        <v>0</v>
      </c>
      <c r="BV66" s="325">
        <v>0</v>
      </c>
      <c r="BW66" s="325">
        <v>0</v>
      </c>
      <c r="BX66" s="325">
        <v>0</v>
      </c>
      <c r="BY66" s="325">
        <v>320541</v>
      </c>
      <c r="BZ66" s="325">
        <v>60</v>
      </c>
      <c r="CA66" s="325">
        <v>1507</v>
      </c>
      <c r="CB66" s="325">
        <v>805</v>
      </c>
      <c r="CC66" s="325">
        <v>5237</v>
      </c>
      <c r="CD66" s="25" t="s">
        <v>248</v>
      </c>
      <c r="CE66" s="28">
        <f t="shared" si="6"/>
        <v>11942749</v>
      </c>
    </row>
    <row r="67" spans="1:83" x14ac:dyDescent="0.35">
      <c r="A67" s="35" t="s">
        <v>16</v>
      </c>
      <c r="B67" s="16"/>
      <c r="C67" s="28">
        <f t="shared" ref="C67:AH67" si="10">ROUND(C51+C52,0)</f>
        <v>638825</v>
      </c>
      <c r="D67" s="28">
        <f t="shared" si="10"/>
        <v>0</v>
      </c>
      <c r="E67" s="28">
        <f t="shared" si="10"/>
        <v>211254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483452</v>
      </c>
      <c r="Q67" s="28">
        <f t="shared" si="10"/>
        <v>18122</v>
      </c>
      <c r="R67" s="28">
        <f t="shared" si="10"/>
        <v>0</v>
      </c>
      <c r="S67" s="28">
        <f t="shared" si="10"/>
        <v>27166</v>
      </c>
      <c r="T67" s="28">
        <f t="shared" si="10"/>
        <v>0</v>
      </c>
      <c r="U67" s="28">
        <f t="shared" si="10"/>
        <v>193332</v>
      </c>
      <c r="V67" s="28">
        <f t="shared" si="10"/>
        <v>34018</v>
      </c>
      <c r="W67" s="28">
        <f t="shared" si="10"/>
        <v>35291</v>
      </c>
      <c r="X67" s="28">
        <f t="shared" si="10"/>
        <v>197611</v>
      </c>
      <c r="Y67" s="28">
        <f t="shared" si="10"/>
        <v>457736</v>
      </c>
      <c r="Z67" s="28">
        <f t="shared" si="10"/>
        <v>8925</v>
      </c>
      <c r="AA67" s="28">
        <f t="shared" si="10"/>
        <v>259363</v>
      </c>
      <c r="AB67" s="28">
        <f t="shared" si="10"/>
        <v>71142</v>
      </c>
      <c r="AC67" s="28">
        <f t="shared" si="10"/>
        <v>35899</v>
      </c>
      <c r="AD67" s="28">
        <f t="shared" si="10"/>
        <v>0</v>
      </c>
      <c r="AE67" s="28">
        <f t="shared" si="10"/>
        <v>10216</v>
      </c>
      <c r="AF67" s="28">
        <f t="shared" si="10"/>
        <v>0</v>
      </c>
      <c r="AG67" s="28">
        <f t="shared" si="10"/>
        <v>75307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982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4654</v>
      </c>
      <c r="AZ67" s="28">
        <f t="shared" si="11"/>
        <v>6000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346447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2508601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114701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5739044</v>
      </c>
    </row>
    <row r="68" spans="1:83" x14ac:dyDescent="0.35">
      <c r="A68" s="35" t="s">
        <v>268</v>
      </c>
      <c r="B68" s="28"/>
      <c r="C68" s="317">
        <v>0</v>
      </c>
      <c r="D68" s="317">
        <v>0</v>
      </c>
      <c r="E68" s="317">
        <v>0</v>
      </c>
      <c r="F68" s="317">
        <v>0</v>
      </c>
      <c r="G68" s="317">
        <v>4824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89863</v>
      </c>
      <c r="Q68" s="319">
        <v>1200</v>
      </c>
      <c r="R68" s="319">
        <v>0</v>
      </c>
      <c r="S68" s="325">
        <v>0</v>
      </c>
      <c r="T68" s="325">
        <v>0</v>
      </c>
      <c r="U68" s="320">
        <v>69135</v>
      </c>
      <c r="V68" s="319">
        <v>-955</v>
      </c>
      <c r="W68" s="319">
        <v>0</v>
      </c>
      <c r="X68" s="319">
        <v>0</v>
      </c>
      <c r="Y68" s="319">
        <v>23450</v>
      </c>
      <c r="Z68" s="319">
        <v>0</v>
      </c>
      <c r="AA68" s="319">
        <v>0</v>
      </c>
      <c r="AB68" s="326">
        <v>297533</v>
      </c>
      <c r="AC68" s="319">
        <v>0</v>
      </c>
      <c r="AD68" s="319">
        <v>0</v>
      </c>
      <c r="AE68" s="319">
        <v>0</v>
      </c>
      <c r="AF68" s="319">
        <v>0</v>
      </c>
      <c r="AG68" s="319">
        <v>0</v>
      </c>
      <c r="AH68" s="319">
        <v>0</v>
      </c>
      <c r="AI68" s="319">
        <v>0</v>
      </c>
      <c r="AJ68" s="319">
        <v>0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0</v>
      </c>
      <c r="AW68" s="325">
        <v>0</v>
      </c>
      <c r="AX68" s="325">
        <v>113685</v>
      </c>
      <c r="AY68" s="319">
        <v>0</v>
      </c>
      <c r="AZ68" s="319">
        <v>0</v>
      </c>
      <c r="BA68" s="325">
        <v>0</v>
      </c>
      <c r="BB68" s="325">
        <v>0</v>
      </c>
      <c r="BC68" s="325">
        <v>0</v>
      </c>
      <c r="BD68" s="325">
        <v>0</v>
      </c>
      <c r="BE68" s="319">
        <v>0</v>
      </c>
      <c r="BF68" s="325">
        <v>0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1189776</v>
      </c>
      <c r="BO68" s="325">
        <v>0</v>
      </c>
      <c r="BP68" s="325">
        <v>0</v>
      </c>
      <c r="BQ68" s="325">
        <v>19794</v>
      </c>
      <c r="BR68" s="325">
        <v>0</v>
      </c>
      <c r="BS68" s="325">
        <v>115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36619</v>
      </c>
      <c r="BZ68" s="325">
        <v>0</v>
      </c>
      <c r="CA68" s="325">
        <v>0</v>
      </c>
      <c r="CB68" s="325">
        <v>36874</v>
      </c>
      <c r="CC68" s="325">
        <v>53642</v>
      </c>
      <c r="CD68" s="25" t="s">
        <v>248</v>
      </c>
      <c r="CE68" s="28">
        <f t="shared" si="6"/>
        <v>1935555</v>
      </c>
    </row>
    <row r="69" spans="1:83" x14ac:dyDescent="0.35">
      <c r="A69" s="35" t="s">
        <v>269</v>
      </c>
      <c r="B69" s="16"/>
      <c r="C69" s="28">
        <f t="shared" ref="C69:AH69" si="13">SUM(C70:C83)</f>
        <v>4121108</v>
      </c>
      <c r="D69" s="28">
        <f t="shared" si="13"/>
        <v>0</v>
      </c>
      <c r="E69" s="28">
        <f t="shared" si="13"/>
        <v>11451923</v>
      </c>
      <c r="F69" s="28">
        <f t="shared" si="13"/>
        <v>0</v>
      </c>
      <c r="G69" s="28">
        <f t="shared" si="13"/>
        <v>816031</v>
      </c>
      <c r="H69" s="28">
        <f t="shared" si="13"/>
        <v>0</v>
      </c>
      <c r="I69" s="28">
        <f t="shared" si="13"/>
        <v>0</v>
      </c>
      <c r="J69" s="28">
        <f t="shared" si="13"/>
        <v>157743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3291624</v>
      </c>
      <c r="Q69" s="28">
        <f t="shared" si="13"/>
        <v>3321709</v>
      </c>
      <c r="R69" s="28">
        <f t="shared" si="13"/>
        <v>5472184</v>
      </c>
      <c r="S69" s="28">
        <f t="shared" si="13"/>
        <v>920046</v>
      </c>
      <c r="T69" s="28">
        <f t="shared" si="13"/>
        <v>0</v>
      </c>
      <c r="U69" s="28">
        <f t="shared" si="13"/>
        <v>3345304</v>
      </c>
      <c r="V69" s="28">
        <f t="shared" si="13"/>
        <v>2279417</v>
      </c>
      <c r="W69" s="28">
        <f t="shared" si="13"/>
        <v>572570</v>
      </c>
      <c r="X69" s="28">
        <f t="shared" si="13"/>
        <v>947495</v>
      </c>
      <c r="Y69" s="28">
        <f t="shared" si="13"/>
        <v>3649895</v>
      </c>
      <c r="Z69" s="28">
        <f t="shared" si="13"/>
        <v>4075186</v>
      </c>
      <c r="AA69" s="28">
        <f t="shared" si="13"/>
        <v>234548</v>
      </c>
      <c r="AB69" s="28">
        <f t="shared" si="13"/>
        <v>3666967</v>
      </c>
      <c r="AC69" s="28">
        <f t="shared" si="13"/>
        <v>2357685</v>
      </c>
      <c r="AD69" s="28">
        <f t="shared" si="13"/>
        <v>0</v>
      </c>
      <c r="AE69" s="28">
        <f t="shared" si="13"/>
        <v>1011831</v>
      </c>
      <c r="AF69" s="28">
        <f t="shared" si="13"/>
        <v>0</v>
      </c>
      <c r="AG69" s="28">
        <f t="shared" si="13"/>
        <v>9825484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3772264</v>
      </c>
      <c r="AK69" s="28">
        <f t="shared" si="14"/>
        <v>799905</v>
      </c>
      <c r="AL69" s="28">
        <f t="shared" si="14"/>
        <v>232011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14500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37689</v>
      </c>
      <c r="AX69" s="28">
        <f t="shared" si="14"/>
        <v>59316</v>
      </c>
      <c r="AY69" s="28">
        <f t="shared" si="14"/>
        <v>1796545</v>
      </c>
      <c r="AZ69" s="28">
        <f t="shared" si="14"/>
        <v>33801</v>
      </c>
      <c r="BA69" s="28">
        <f t="shared" si="14"/>
        <v>103726</v>
      </c>
      <c r="BB69" s="28">
        <f t="shared" si="14"/>
        <v>1350161</v>
      </c>
      <c r="BC69" s="28">
        <f t="shared" si="14"/>
        <v>0</v>
      </c>
      <c r="BD69" s="28">
        <f t="shared" si="14"/>
        <v>153870</v>
      </c>
      <c r="BE69" s="28">
        <f t="shared" si="14"/>
        <v>6260541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65785</v>
      </c>
      <c r="BK69" s="28">
        <f t="shared" si="14"/>
        <v>-6876</v>
      </c>
      <c r="BL69" s="28">
        <f t="shared" si="14"/>
        <v>-53939</v>
      </c>
      <c r="BM69" s="28">
        <f t="shared" si="14"/>
        <v>53398</v>
      </c>
      <c r="BN69" s="28">
        <f t="shared" si="14"/>
        <v>3075389</v>
      </c>
      <c r="BO69" s="28">
        <f t="shared" ref="BO69:CE69" si="15">SUM(BO70:BO83)</f>
        <v>20996</v>
      </c>
      <c r="BP69" s="28">
        <f t="shared" si="15"/>
        <v>127864</v>
      </c>
      <c r="BQ69" s="28">
        <f t="shared" si="15"/>
        <v>340548</v>
      </c>
      <c r="BR69" s="28">
        <f t="shared" si="15"/>
        <v>25</v>
      </c>
      <c r="BS69" s="28">
        <f t="shared" si="15"/>
        <v>460325</v>
      </c>
      <c r="BT69" s="28">
        <f t="shared" si="15"/>
        <v>352219</v>
      </c>
      <c r="BU69" s="28">
        <f t="shared" si="15"/>
        <v>0</v>
      </c>
      <c r="BV69" s="28">
        <f t="shared" si="15"/>
        <v>-12768</v>
      </c>
      <c r="BW69" s="28">
        <f t="shared" si="15"/>
        <v>0</v>
      </c>
      <c r="BX69" s="28">
        <f t="shared" si="15"/>
        <v>0</v>
      </c>
      <c r="BY69" s="28">
        <f t="shared" si="15"/>
        <v>2460720</v>
      </c>
      <c r="BZ69" s="28">
        <f t="shared" si="15"/>
        <v>1514780</v>
      </c>
      <c r="CA69" s="28">
        <f t="shared" si="15"/>
        <v>659447</v>
      </c>
      <c r="CB69" s="28">
        <f t="shared" si="15"/>
        <v>1833214</v>
      </c>
      <c r="CC69" s="28">
        <f t="shared" si="15"/>
        <v>3694015</v>
      </c>
      <c r="CD69" s="28">
        <f t="shared" si="15"/>
        <v>0</v>
      </c>
      <c r="CE69" s="28">
        <f t="shared" si="15"/>
        <v>90718221</v>
      </c>
    </row>
    <row r="70" spans="1:83" x14ac:dyDescent="0.35">
      <c r="A70" s="29" t="s">
        <v>270</v>
      </c>
      <c r="B70" s="30"/>
      <c r="C70" s="327">
        <v>3016</v>
      </c>
      <c r="D70" s="327">
        <v>0</v>
      </c>
      <c r="E70" s="327">
        <v>1946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106</v>
      </c>
      <c r="Q70" s="327">
        <v>113</v>
      </c>
      <c r="R70" s="327">
        <v>698</v>
      </c>
      <c r="S70" s="327">
        <v>130</v>
      </c>
      <c r="T70" s="327">
        <v>0</v>
      </c>
      <c r="U70" s="327">
        <v>509581</v>
      </c>
      <c r="V70" s="327">
        <v>0</v>
      </c>
      <c r="W70" s="327">
        <v>0</v>
      </c>
      <c r="X70" s="327">
        <v>0</v>
      </c>
      <c r="Y70" s="327">
        <v>0</v>
      </c>
      <c r="Z70" s="327">
        <v>293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3739</v>
      </c>
      <c r="AH70" s="327">
        <v>0</v>
      </c>
      <c r="AI70" s="327">
        <v>0</v>
      </c>
      <c r="AJ70" s="327">
        <v>104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931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520657</v>
      </c>
    </row>
    <row r="71" spans="1:83" x14ac:dyDescent="0.35">
      <c r="A71" s="29" t="s">
        <v>271</v>
      </c>
      <c r="B71" s="30"/>
      <c r="C71" s="327">
        <v>57965</v>
      </c>
      <c r="D71" s="327">
        <v>0</v>
      </c>
      <c r="E71" s="327">
        <v>557659</v>
      </c>
      <c r="F71" s="327">
        <v>0</v>
      </c>
      <c r="G71" s="327">
        <v>23521</v>
      </c>
      <c r="H71" s="327">
        <v>0</v>
      </c>
      <c r="I71" s="327">
        <v>0</v>
      </c>
      <c r="J71" s="327">
        <v>974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0</v>
      </c>
      <c r="Q71" s="327">
        <v>0</v>
      </c>
      <c r="R71" s="327">
        <v>0</v>
      </c>
      <c r="S71" s="327">
        <v>0</v>
      </c>
      <c r="T71" s="327">
        <v>0</v>
      </c>
      <c r="U71" s="327">
        <v>20090</v>
      </c>
      <c r="V71" s="327">
        <v>0</v>
      </c>
      <c r="W71" s="327">
        <v>0</v>
      </c>
      <c r="X71" s="327">
        <v>42117</v>
      </c>
      <c r="Y71" s="327">
        <v>179707</v>
      </c>
      <c r="Z71" s="327">
        <v>8120</v>
      </c>
      <c r="AA71" s="327">
        <v>0</v>
      </c>
      <c r="AB71" s="327">
        <v>168030</v>
      </c>
      <c r="AC71" s="327">
        <v>257770</v>
      </c>
      <c r="AD71" s="327">
        <v>0</v>
      </c>
      <c r="AE71" s="327">
        <v>135501</v>
      </c>
      <c r="AF71" s="327">
        <v>0</v>
      </c>
      <c r="AG71" s="327">
        <v>385792</v>
      </c>
      <c r="AH71" s="327">
        <v>0</v>
      </c>
      <c r="AI71" s="327">
        <v>0</v>
      </c>
      <c r="AJ71" s="327">
        <v>36573</v>
      </c>
      <c r="AK71" s="327">
        <v>0</v>
      </c>
      <c r="AL71" s="327">
        <v>0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5187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0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26705</v>
      </c>
      <c r="BZ71" s="327">
        <v>9564</v>
      </c>
      <c r="CA71" s="327">
        <v>0</v>
      </c>
      <c r="CB71" s="327">
        <v>296</v>
      </c>
      <c r="CC71" s="327">
        <v>0</v>
      </c>
      <c r="CD71" s="327">
        <v>0</v>
      </c>
      <c r="CE71" s="28">
        <f t="shared" si="16"/>
        <v>1915571</v>
      </c>
    </row>
    <row r="72" spans="1:83" x14ac:dyDescent="0.35">
      <c r="A72" s="29" t="s">
        <v>272</v>
      </c>
      <c r="B72" s="30"/>
      <c r="C72" s="327">
        <v>0</v>
      </c>
      <c r="D72" s="327">
        <v>0</v>
      </c>
      <c r="E72" s="327">
        <v>35</v>
      </c>
      <c r="F72" s="327">
        <v>0</v>
      </c>
      <c r="G72" s="327">
        <v>560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10318</v>
      </c>
      <c r="S72" s="327">
        <v>0</v>
      </c>
      <c r="T72" s="327">
        <v>0</v>
      </c>
      <c r="U72" s="327">
        <v>12100</v>
      </c>
      <c r="V72" s="327">
        <v>0</v>
      </c>
      <c r="W72" s="327">
        <v>0</v>
      </c>
      <c r="X72" s="327">
        <v>0</v>
      </c>
      <c r="Y72" s="327">
        <v>2548</v>
      </c>
      <c r="Z72" s="327">
        <v>75</v>
      </c>
      <c r="AA72" s="327">
        <v>0</v>
      </c>
      <c r="AB72" s="327">
        <v>795</v>
      </c>
      <c r="AC72" s="327">
        <v>0</v>
      </c>
      <c r="AD72" s="327">
        <v>0</v>
      </c>
      <c r="AE72" s="327">
        <v>0</v>
      </c>
      <c r="AF72" s="327">
        <v>0</v>
      </c>
      <c r="AG72" s="327">
        <v>11601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2985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34678</v>
      </c>
      <c r="BO72" s="327">
        <v>0</v>
      </c>
      <c r="BP72" s="327">
        <v>0</v>
      </c>
      <c r="BQ72" s="327">
        <v>0</v>
      </c>
      <c r="BR72" s="327">
        <v>0</v>
      </c>
      <c r="BS72" s="327">
        <v>120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1950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77765</v>
      </c>
    </row>
    <row r="73" spans="1:83" x14ac:dyDescent="0.3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-582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0</v>
      </c>
      <c r="CE73" s="28">
        <f t="shared" si="16"/>
        <v>-582</v>
      </c>
    </row>
    <row r="74" spans="1:83" x14ac:dyDescent="0.35">
      <c r="A74" s="29" t="s">
        <v>274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542</v>
      </c>
      <c r="BB74" s="327">
        <v>0</v>
      </c>
      <c r="BC74" s="327">
        <v>0</v>
      </c>
      <c r="BD74" s="327">
        <v>0</v>
      </c>
      <c r="BE74" s="327">
        <v>32597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33139</v>
      </c>
    </row>
    <row r="75" spans="1:83" x14ac:dyDescent="0.35">
      <c r="A75" s="29" t="s">
        <v>275</v>
      </c>
      <c r="B75" s="30"/>
      <c r="C75" s="327">
        <v>130000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14500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402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84142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229044</v>
      </c>
    </row>
    <row r="76" spans="1:83" x14ac:dyDescent="0.35">
      <c r="A76" s="29" t="s">
        <v>276</v>
      </c>
      <c r="B76" s="212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27">
        <v>0</v>
      </c>
      <c r="D77" s="327">
        <v>0</v>
      </c>
      <c r="E77" s="327">
        <v>0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7753</v>
      </c>
      <c r="Q77" s="327">
        <v>0</v>
      </c>
      <c r="R77" s="327">
        <v>0</v>
      </c>
      <c r="S77" s="327">
        <v>321045</v>
      </c>
      <c r="T77" s="327">
        <v>0</v>
      </c>
      <c r="U77" s="327">
        <v>39231</v>
      </c>
      <c r="V77" s="327">
        <v>13461</v>
      </c>
      <c r="W77" s="327">
        <v>141659</v>
      </c>
      <c r="X77" s="327">
        <v>93288</v>
      </c>
      <c r="Y77" s="327">
        <v>21129</v>
      </c>
      <c r="Z77" s="327">
        <v>442148</v>
      </c>
      <c r="AA77" s="327">
        <v>0</v>
      </c>
      <c r="AB77" s="327">
        <v>44710</v>
      </c>
      <c r="AC77" s="327">
        <v>1468</v>
      </c>
      <c r="AD77" s="327">
        <v>0</v>
      </c>
      <c r="AE77" s="327">
        <v>0</v>
      </c>
      <c r="AF77" s="327">
        <v>0</v>
      </c>
      <c r="AG77" s="327">
        <v>0</v>
      </c>
      <c r="AH77" s="327">
        <v>0</v>
      </c>
      <c r="AI77" s="327">
        <v>0</v>
      </c>
      <c r="AJ77" s="327">
        <v>1968077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0</v>
      </c>
      <c r="AZ77" s="327">
        <v>0</v>
      </c>
      <c r="BA77" s="327">
        <v>0</v>
      </c>
      <c r="BB77" s="327">
        <v>0</v>
      </c>
      <c r="BC77" s="327">
        <v>0</v>
      </c>
      <c r="BD77" s="327">
        <v>0</v>
      </c>
      <c r="BE77" s="327">
        <v>223196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66756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24147</v>
      </c>
      <c r="BZ77" s="327">
        <v>0</v>
      </c>
      <c r="CA77" s="327">
        <v>0</v>
      </c>
      <c r="CB77" s="327">
        <v>0</v>
      </c>
      <c r="CC77" s="327">
        <v>0</v>
      </c>
      <c r="CD77" s="327">
        <v>0</v>
      </c>
      <c r="CE77" s="28">
        <f t="shared" si="16"/>
        <v>3408068</v>
      </c>
    </row>
    <row r="78" spans="1:83" x14ac:dyDescent="0.35">
      <c r="A78" s="29" t="s">
        <v>278</v>
      </c>
      <c r="B78" s="16"/>
      <c r="C78" s="327">
        <v>3929323</v>
      </c>
      <c r="D78" s="327">
        <v>0</v>
      </c>
      <c r="E78" s="327">
        <v>10880086</v>
      </c>
      <c r="F78" s="327">
        <v>0</v>
      </c>
      <c r="G78" s="327">
        <v>782924</v>
      </c>
      <c r="H78" s="327">
        <v>0</v>
      </c>
      <c r="I78" s="327">
        <v>0</v>
      </c>
      <c r="J78" s="327">
        <v>156769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3267998</v>
      </c>
      <c r="Q78" s="327">
        <v>3319084</v>
      </c>
      <c r="R78" s="327">
        <v>5430896</v>
      </c>
      <c r="S78" s="327">
        <v>597553</v>
      </c>
      <c r="T78" s="327">
        <v>0</v>
      </c>
      <c r="U78" s="327">
        <v>2687606</v>
      </c>
      <c r="V78" s="327">
        <v>2257288</v>
      </c>
      <c r="W78" s="327">
        <v>429964</v>
      </c>
      <c r="X78" s="327">
        <v>780518</v>
      </c>
      <c r="Y78" s="327">
        <v>3401706</v>
      </c>
      <c r="Z78" s="327">
        <v>3409618</v>
      </c>
      <c r="AA78" s="327">
        <v>233279</v>
      </c>
      <c r="AB78" s="327">
        <v>3431832</v>
      </c>
      <c r="AC78" s="327">
        <v>2066529</v>
      </c>
      <c r="AD78" s="327">
        <v>0</v>
      </c>
      <c r="AE78" s="327">
        <v>876696</v>
      </c>
      <c r="AF78" s="327">
        <v>0</v>
      </c>
      <c r="AG78" s="327">
        <v>9378024</v>
      </c>
      <c r="AH78" s="327">
        <v>0</v>
      </c>
      <c r="AI78" s="327">
        <v>0</v>
      </c>
      <c r="AJ78" s="327">
        <v>1750394</v>
      </c>
      <c r="AK78" s="327">
        <v>797342</v>
      </c>
      <c r="AL78" s="327">
        <v>231302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46939</v>
      </c>
      <c r="AX78" s="327">
        <v>0</v>
      </c>
      <c r="AY78" s="327">
        <v>1791358</v>
      </c>
      <c r="AZ78" s="327">
        <v>33801</v>
      </c>
      <c r="BA78" s="327">
        <v>103184</v>
      </c>
      <c r="BB78" s="327">
        <v>1314961</v>
      </c>
      <c r="BC78" s="327">
        <v>0</v>
      </c>
      <c r="BD78" s="327">
        <v>0</v>
      </c>
      <c r="BE78" s="327">
        <v>4354390</v>
      </c>
      <c r="BF78" s="327">
        <v>0</v>
      </c>
      <c r="BG78" s="327">
        <v>0</v>
      </c>
      <c r="BH78" s="327">
        <v>0</v>
      </c>
      <c r="BI78" s="327">
        <v>0</v>
      </c>
      <c r="BJ78" s="327">
        <v>65605</v>
      </c>
      <c r="BK78" s="327">
        <v>-6876</v>
      </c>
      <c r="BL78" s="327">
        <v>-53939</v>
      </c>
      <c r="BM78" s="327">
        <v>52798</v>
      </c>
      <c r="BN78" s="327">
        <v>1116385</v>
      </c>
      <c r="BO78" s="327">
        <v>20996</v>
      </c>
      <c r="BP78" s="327">
        <v>127864</v>
      </c>
      <c r="BQ78" s="327">
        <v>340060</v>
      </c>
      <c r="BR78" s="327">
        <v>0</v>
      </c>
      <c r="BS78" s="327">
        <v>415578</v>
      </c>
      <c r="BT78" s="327">
        <v>346188</v>
      </c>
      <c r="BU78" s="327">
        <v>0</v>
      </c>
      <c r="BV78" s="327">
        <v>-12768</v>
      </c>
      <c r="BW78" s="327">
        <v>0</v>
      </c>
      <c r="BX78" s="327">
        <v>0</v>
      </c>
      <c r="BY78" s="327">
        <v>2324492</v>
      </c>
      <c r="BZ78" s="327">
        <v>1504320</v>
      </c>
      <c r="CA78" s="327">
        <v>640913</v>
      </c>
      <c r="CB78" s="327">
        <v>641975</v>
      </c>
      <c r="CC78" s="327">
        <v>958518</v>
      </c>
      <c r="CD78" s="327">
        <v>0</v>
      </c>
      <c r="CE78" s="28">
        <f t="shared" si="16"/>
        <v>76223473</v>
      </c>
    </row>
    <row r="79" spans="1:83" x14ac:dyDescent="0.3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261</v>
      </c>
      <c r="T79" s="327">
        <v>0</v>
      </c>
      <c r="U79" s="327">
        <v>30888</v>
      </c>
      <c r="V79" s="327">
        <v>0</v>
      </c>
      <c r="W79" s="327">
        <v>0</v>
      </c>
      <c r="X79" s="327">
        <v>0</v>
      </c>
      <c r="Y79" s="327">
        <v>9096</v>
      </c>
      <c r="Z79" s="327">
        <v>1128</v>
      </c>
      <c r="AA79" s="327">
        <v>0</v>
      </c>
      <c r="AB79" s="327">
        <v>11608</v>
      </c>
      <c r="AC79" s="327">
        <v>11944</v>
      </c>
      <c r="AD79" s="327">
        <v>0</v>
      </c>
      <c r="AE79" s="327">
        <v>0</v>
      </c>
      <c r="AF79" s="327">
        <v>0</v>
      </c>
      <c r="AG79" s="327">
        <v>3313</v>
      </c>
      <c r="AH79" s="327">
        <v>0</v>
      </c>
      <c r="AI79" s="327">
        <v>0</v>
      </c>
      <c r="AJ79" s="327">
        <v>0</v>
      </c>
      <c r="AK79" s="327">
        <v>1266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180</v>
      </c>
      <c r="BK79" s="327">
        <v>0</v>
      </c>
      <c r="BL79" s="327">
        <v>0</v>
      </c>
      <c r="BM79" s="327">
        <v>0</v>
      </c>
      <c r="BN79" s="327">
        <v>72125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524</v>
      </c>
      <c r="BU79" s="327">
        <v>0</v>
      </c>
      <c r="BV79" s="327">
        <v>0</v>
      </c>
      <c r="BW79" s="327">
        <v>0</v>
      </c>
      <c r="BX79" s="327">
        <v>0</v>
      </c>
      <c r="BY79" s="327">
        <v>2748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145081</v>
      </c>
    </row>
    <row r="80" spans="1:83" x14ac:dyDescent="0.35">
      <c r="A80" s="29" t="s">
        <v>280</v>
      </c>
      <c r="B80" s="16"/>
      <c r="C80" s="327">
        <v>765</v>
      </c>
      <c r="D80" s="327">
        <v>0</v>
      </c>
      <c r="E80" s="327">
        <v>1009</v>
      </c>
      <c r="F80" s="327">
        <v>0</v>
      </c>
      <c r="G80" s="327">
        <v>1395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5564</v>
      </c>
      <c r="Q80" s="327">
        <v>15</v>
      </c>
      <c r="R80" s="327">
        <v>2681</v>
      </c>
      <c r="S80" s="327">
        <v>0</v>
      </c>
      <c r="T80" s="327">
        <v>0</v>
      </c>
      <c r="U80" s="327">
        <v>306</v>
      </c>
      <c r="V80" s="327">
        <v>1533</v>
      </c>
      <c r="W80" s="327">
        <v>0</v>
      </c>
      <c r="X80" s="327">
        <v>34</v>
      </c>
      <c r="Y80" s="327">
        <v>1486</v>
      </c>
      <c r="Z80" s="327">
        <v>3585</v>
      </c>
      <c r="AA80" s="327">
        <v>0</v>
      </c>
      <c r="AB80" s="327">
        <v>4421</v>
      </c>
      <c r="AC80" s="327">
        <v>14093</v>
      </c>
      <c r="AD80" s="327">
        <v>0</v>
      </c>
      <c r="AE80" s="327">
        <v>0</v>
      </c>
      <c r="AF80" s="327">
        <v>0</v>
      </c>
      <c r="AG80" s="327">
        <v>22457</v>
      </c>
      <c r="AH80" s="327">
        <v>0</v>
      </c>
      <c r="AI80" s="327">
        <v>0</v>
      </c>
      <c r="AJ80" s="327">
        <v>10437</v>
      </c>
      <c r="AK80" s="327">
        <v>-76</v>
      </c>
      <c r="AL80" s="327">
        <v>705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0</v>
      </c>
      <c r="AW80" s="327">
        <v>0</v>
      </c>
      <c r="AX80" s="327">
        <v>0</v>
      </c>
      <c r="AY80" s="327">
        <v>0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8645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0</v>
      </c>
      <c r="BO80" s="327">
        <v>0</v>
      </c>
      <c r="BP80" s="327">
        <v>0</v>
      </c>
      <c r="BQ80" s="327">
        <v>0</v>
      </c>
      <c r="BR80" s="327">
        <v>0</v>
      </c>
      <c r="BS80" s="327">
        <v>170</v>
      </c>
      <c r="BT80" s="327">
        <v>295</v>
      </c>
      <c r="BU80" s="327">
        <v>0</v>
      </c>
      <c r="BV80" s="327">
        <v>0</v>
      </c>
      <c r="BW80" s="327">
        <v>0</v>
      </c>
      <c r="BX80" s="327">
        <v>0</v>
      </c>
      <c r="BY80" s="327">
        <v>3688</v>
      </c>
      <c r="BZ80" s="327">
        <v>270</v>
      </c>
      <c r="CA80" s="327">
        <v>3180</v>
      </c>
      <c r="CB80" s="327">
        <v>1833</v>
      </c>
      <c r="CC80" s="327">
        <v>107243</v>
      </c>
      <c r="CD80" s="327">
        <v>0</v>
      </c>
      <c r="CE80" s="28">
        <f t="shared" si="16"/>
        <v>195734</v>
      </c>
    </row>
    <row r="81" spans="1:84" x14ac:dyDescent="0.35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6263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0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0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1421732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3226</v>
      </c>
      <c r="BZ81" s="327">
        <v>0</v>
      </c>
      <c r="CA81" s="327">
        <v>0</v>
      </c>
      <c r="CB81" s="327">
        <v>0</v>
      </c>
      <c r="CC81" s="327">
        <v>2591065</v>
      </c>
      <c r="CD81" s="327">
        <v>0</v>
      </c>
      <c r="CE81" s="28">
        <f t="shared" si="16"/>
        <v>4022286</v>
      </c>
    </row>
    <row r="82" spans="1:84" x14ac:dyDescent="0.35">
      <c r="A82" s="29" t="s">
        <v>282</v>
      </c>
      <c r="B82" s="16"/>
      <c r="C82" s="327">
        <v>0</v>
      </c>
      <c r="D82" s="327">
        <v>0</v>
      </c>
      <c r="E82" s="327">
        <v>287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2497</v>
      </c>
      <c r="R82" s="327">
        <v>0</v>
      </c>
      <c r="S82" s="327">
        <v>0</v>
      </c>
      <c r="T82" s="327">
        <v>0</v>
      </c>
      <c r="U82" s="327">
        <v>984</v>
      </c>
      <c r="V82" s="327">
        <v>241</v>
      </c>
      <c r="W82" s="327">
        <v>864</v>
      </c>
      <c r="X82" s="327">
        <v>0</v>
      </c>
      <c r="Y82" s="327">
        <v>224</v>
      </c>
      <c r="Z82" s="327">
        <v>1180</v>
      </c>
      <c r="AA82" s="327">
        <v>0</v>
      </c>
      <c r="AB82" s="327">
        <v>39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475</v>
      </c>
      <c r="AK82" s="327">
        <v>726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5820</v>
      </c>
      <c r="BC82" s="327">
        <v>0</v>
      </c>
      <c r="BD82" s="327">
        <v>0</v>
      </c>
      <c r="BE82" s="327">
        <v>1600566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600</v>
      </c>
      <c r="BN82" s="327">
        <v>194408</v>
      </c>
      <c r="BO82" s="327">
        <v>0</v>
      </c>
      <c r="BP82" s="327">
        <v>0</v>
      </c>
      <c r="BQ82" s="327">
        <v>75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1125</v>
      </c>
      <c r="BZ82" s="327">
        <v>605</v>
      </c>
      <c r="CA82" s="327">
        <v>0</v>
      </c>
      <c r="CB82" s="327">
        <v>44534</v>
      </c>
      <c r="CC82" s="327">
        <v>23911</v>
      </c>
      <c r="CD82" s="327">
        <v>0</v>
      </c>
      <c r="CE82" s="28">
        <f t="shared" si="16"/>
        <v>1879161</v>
      </c>
    </row>
    <row r="83" spans="1:84" x14ac:dyDescent="0.35">
      <c r="A83" s="29" t="s">
        <v>283</v>
      </c>
      <c r="B83" s="16"/>
      <c r="C83" s="317">
        <v>39</v>
      </c>
      <c r="D83" s="317">
        <v>0</v>
      </c>
      <c r="E83" s="319">
        <v>10901</v>
      </c>
      <c r="F83" s="319">
        <v>0</v>
      </c>
      <c r="G83" s="317">
        <v>7631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10203</v>
      </c>
      <c r="Q83" s="319">
        <v>0</v>
      </c>
      <c r="R83" s="320">
        <v>27591</v>
      </c>
      <c r="S83" s="319">
        <v>1057</v>
      </c>
      <c r="T83" s="317">
        <v>0</v>
      </c>
      <c r="U83" s="319">
        <v>38255</v>
      </c>
      <c r="V83" s="319">
        <v>6894</v>
      </c>
      <c r="W83" s="317">
        <v>83</v>
      </c>
      <c r="X83" s="319">
        <v>31538</v>
      </c>
      <c r="Y83" s="319">
        <v>33999</v>
      </c>
      <c r="Z83" s="319">
        <v>209039</v>
      </c>
      <c r="AA83" s="319">
        <v>1269</v>
      </c>
      <c r="AB83" s="319">
        <v>5532</v>
      </c>
      <c r="AC83" s="319">
        <v>5881</v>
      </c>
      <c r="AD83" s="319">
        <v>0</v>
      </c>
      <c r="AE83" s="319">
        <v>-366</v>
      </c>
      <c r="AF83" s="319">
        <v>0</v>
      </c>
      <c r="AG83" s="319">
        <v>20558</v>
      </c>
      <c r="AH83" s="319">
        <v>0</v>
      </c>
      <c r="AI83" s="319">
        <v>0</v>
      </c>
      <c r="AJ83" s="319">
        <v>6204</v>
      </c>
      <c r="AK83" s="319">
        <v>647</v>
      </c>
      <c r="AL83" s="319">
        <v>4</v>
      </c>
      <c r="AM83" s="319">
        <v>0</v>
      </c>
      <c r="AN83" s="319">
        <v>0</v>
      </c>
      <c r="AO83" s="317">
        <v>0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0</v>
      </c>
      <c r="AW83" s="319">
        <v>-9250</v>
      </c>
      <c r="AX83" s="319">
        <v>59316</v>
      </c>
      <c r="AY83" s="319">
        <v>0</v>
      </c>
      <c r="AZ83" s="319">
        <v>0</v>
      </c>
      <c r="BA83" s="319">
        <v>0</v>
      </c>
      <c r="BB83" s="319">
        <v>29380</v>
      </c>
      <c r="BC83" s="319">
        <v>0</v>
      </c>
      <c r="BD83" s="319">
        <v>153870</v>
      </c>
      <c r="BE83" s="319">
        <v>37760</v>
      </c>
      <c r="BF83" s="319">
        <v>0</v>
      </c>
      <c r="BG83" s="319">
        <v>0</v>
      </c>
      <c r="BH83" s="320">
        <v>0</v>
      </c>
      <c r="BI83" s="319">
        <v>0</v>
      </c>
      <c r="BJ83" s="319">
        <v>0</v>
      </c>
      <c r="BK83" s="319">
        <v>0</v>
      </c>
      <c r="BL83" s="319">
        <v>0</v>
      </c>
      <c r="BM83" s="319">
        <v>0</v>
      </c>
      <c r="BN83" s="319">
        <v>84814</v>
      </c>
      <c r="BO83" s="319">
        <v>0</v>
      </c>
      <c r="BP83" s="319">
        <v>0</v>
      </c>
      <c r="BQ83" s="319">
        <v>413</v>
      </c>
      <c r="BR83" s="319">
        <v>25</v>
      </c>
      <c r="BS83" s="319">
        <v>44457</v>
      </c>
      <c r="BT83" s="319">
        <v>5212</v>
      </c>
      <c r="BU83" s="319">
        <v>0</v>
      </c>
      <c r="BV83" s="319">
        <v>0</v>
      </c>
      <c r="BW83" s="319">
        <v>0</v>
      </c>
      <c r="BX83" s="319">
        <v>0</v>
      </c>
      <c r="BY83" s="319">
        <v>72639</v>
      </c>
      <c r="BZ83" s="319">
        <v>21</v>
      </c>
      <c r="CA83" s="319">
        <v>15354</v>
      </c>
      <c r="CB83" s="319">
        <v>1144576</v>
      </c>
      <c r="CC83" s="319">
        <v>13278</v>
      </c>
      <c r="CD83" s="327">
        <v>0</v>
      </c>
      <c r="CE83" s="28">
        <f t="shared" si="16"/>
        <v>2068824</v>
      </c>
    </row>
    <row r="84" spans="1:84" x14ac:dyDescent="0.3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18413</v>
      </c>
      <c r="V84" s="317">
        <v>0</v>
      </c>
      <c r="W84" s="317">
        <v>0</v>
      </c>
      <c r="X84" s="317">
        <v>0</v>
      </c>
      <c r="Y84" s="317">
        <v>1412</v>
      </c>
      <c r="Z84" s="317">
        <v>337</v>
      </c>
      <c r="AA84" s="317">
        <v>0</v>
      </c>
      <c r="AB84" s="317">
        <v>294274</v>
      </c>
      <c r="AC84" s="317">
        <v>0</v>
      </c>
      <c r="AD84" s="317">
        <v>0</v>
      </c>
      <c r="AE84" s="317">
        <v>0</v>
      </c>
      <c r="AF84" s="317">
        <v>0</v>
      </c>
      <c r="AG84" s="317">
        <v>18276</v>
      </c>
      <c r="AH84" s="317">
        <v>0</v>
      </c>
      <c r="AI84" s="317">
        <v>0</v>
      </c>
      <c r="AJ84" s="317">
        <v>4650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755694</v>
      </c>
      <c r="AZ84" s="317">
        <v>-10</v>
      </c>
      <c r="BA84" s="317">
        <v>0</v>
      </c>
      <c r="BB84" s="317">
        <v>0</v>
      </c>
      <c r="BC84" s="317">
        <v>0</v>
      </c>
      <c r="BD84" s="317">
        <v>0</v>
      </c>
      <c r="BE84" s="317">
        <v>53335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259929</v>
      </c>
      <c r="BO84" s="317">
        <v>0</v>
      </c>
      <c r="BP84" s="317">
        <v>0</v>
      </c>
      <c r="BQ84" s="317">
        <v>507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75</v>
      </c>
      <c r="BZ84" s="317">
        <v>0</v>
      </c>
      <c r="CA84" s="317">
        <v>0</v>
      </c>
      <c r="CB84" s="317">
        <v>14141</v>
      </c>
      <c r="CC84" s="317">
        <v>39395</v>
      </c>
      <c r="CD84" s="327">
        <v>0</v>
      </c>
      <c r="CE84" s="28">
        <f t="shared" si="16"/>
        <v>1460428</v>
      </c>
    </row>
    <row r="85" spans="1:84" x14ac:dyDescent="0.35">
      <c r="A85" s="35" t="s">
        <v>285</v>
      </c>
      <c r="B85" s="28"/>
      <c r="C85" s="28">
        <f t="shared" ref="C85:AH85" si="17">SUM(C61:C69)-C84</f>
        <v>9661576</v>
      </c>
      <c r="D85" s="28">
        <f t="shared" si="17"/>
        <v>0</v>
      </c>
      <c r="E85" s="28">
        <f t="shared" si="17"/>
        <v>25005144.399999999</v>
      </c>
      <c r="F85" s="28">
        <f t="shared" si="17"/>
        <v>0</v>
      </c>
      <c r="G85" s="28">
        <f t="shared" si="17"/>
        <v>1615758</v>
      </c>
      <c r="H85" s="28">
        <f t="shared" si="17"/>
        <v>0</v>
      </c>
      <c r="I85" s="28">
        <f t="shared" si="17"/>
        <v>0</v>
      </c>
      <c r="J85" s="28">
        <f t="shared" si="17"/>
        <v>312795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13226181</v>
      </c>
      <c r="Q85" s="28">
        <f t="shared" si="17"/>
        <v>7527110</v>
      </c>
      <c r="R85" s="28">
        <f t="shared" si="17"/>
        <v>11479087</v>
      </c>
      <c r="S85" s="28">
        <f t="shared" si="17"/>
        <v>3620562</v>
      </c>
      <c r="T85" s="28">
        <f t="shared" si="17"/>
        <v>0</v>
      </c>
      <c r="U85" s="28">
        <f t="shared" si="17"/>
        <v>9379292.9499999993</v>
      </c>
      <c r="V85" s="28">
        <f t="shared" si="17"/>
        <v>6882943</v>
      </c>
      <c r="W85" s="28">
        <f t="shared" si="17"/>
        <v>1173323</v>
      </c>
      <c r="X85" s="28">
        <f t="shared" si="17"/>
        <v>2622339</v>
      </c>
      <c r="Y85" s="28">
        <f t="shared" si="17"/>
        <v>8469397</v>
      </c>
      <c r="Z85" s="28">
        <f t="shared" si="17"/>
        <v>8406980</v>
      </c>
      <c r="AA85" s="28">
        <f t="shared" si="17"/>
        <v>1138662</v>
      </c>
      <c r="AB85" s="28">
        <f t="shared" si="17"/>
        <v>26853645.879999999</v>
      </c>
      <c r="AC85" s="28">
        <f t="shared" si="17"/>
        <v>5166879</v>
      </c>
      <c r="AD85" s="28">
        <f t="shared" si="17"/>
        <v>0</v>
      </c>
      <c r="AE85" s="28">
        <f t="shared" si="17"/>
        <v>2002817</v>
      </c>
      <c r="AF85" s="28">
        <f t="shared" si="17"/>
        <v>0</v>
      </c>
      <c r="AG85" s="28">
        <f t="shared" si="17"/>
        <v>21504956.259999998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6069237</v>
      </c>
      <c r="AK85" s="28">
        <f t="shared" si="18"/>
        <v>1687885</v>
      </c>
      <c r="AL85" s="28">
        <f t="shared" si="18"/>
        <v>483006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17304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87700</v>
      </c>
      <c r="AX85" s="28">
        <f t="shared" si="18"/>
        <v>194707</v>
      </c>
      <c r="AY85" s="28">
        <f t="shared" si="18"/>
        <v>4692811.28</v>
      </c>
      <c r="AZ85" s="28">
        <f t="shared" si="18"/>
        <v>73542</v>
      </c>
      <c r="BA85" s="28">
        <f t="shared" si="18"/>
        <v>212140</v>
      </c>
      <c r="BB85" s="28">
        <f t="shared" si="18"/>
        <v>2811612</v>
      </c>
      <c r="BC85" s="28">
        <f t="shared" si="18"/>
        <v>0</v>
      </c>
      <c r="BD85" s="28">
        <f t="shared" si="18"/>
        <v>144319</v>
      </c>
      <c r="BE85" s="28">
        <f t="shared" si="18"/>
        <v>12795882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138420</v>
      </c>
      <c r="BK85" s="28">
        <f t="shared" si="18"/>
        <v>-13471</v>
      </c>
      <c r="BL85" s="28">
        <f t="shared" si="18"/>
        <v>-104382</v>
      </c>
      <c r="BM85" s="28">
        <f t="shared" si="18"/>
        <v>126464</v>
      </c>
      <c r="BN85" s="28">
        <f t="shared" si="18"/>
        <v>16738168.949999999</v>
      </c>
      <c r="BO85" s="28">
        <f t="shared" ref="BO85:CD85" si="19">SUM(BO61:BO69)-BO84</f>
        <v>109323</v>
      </c>
      <c r="BP85" s="28">
        <f t="shared" si="19"/>
        <v>265980</v>
      </c>
      <c r="BQ85" s="28">
        <f t="shared" si="19"/>
        <v>732754</v>
      </c>
      <c r="BR85" s="28">
        <f t="shared" si="19"/>
        <v>25</v>
      </c>
      <c r="BS85" s="28">
        <f t="shared" si="19"/>
        <v>984022.5</v>
      </c>
      <c r="BT85" s="28">
        <f t="shared" si="19"/>
        <v>739988</v>
      </c>
      <c r="BU85" s="28">
        <f t="shared" si="19"/>
        <v>0</v>
      </c>
      <c r="BV85" s="28">
        <f t="shared" si="19"/>
        <v>-25205</v>
      </c>
      <c r="BW85" s="28">
        <f t="shared" si="19"/>
        <v>0</v>
      </c>
      <c r="BX85" s="28">
        <f t="shared" si="19"/>
        <v>0</v>
      </c>
      <c r="BY85" s="28">
        <f t="shared" si="19"/>
        <v>5639996</v>
      </c>
      <c r="BZ85" s="28">
        <f t="shared" si="19"/>
        <v>3385486</v>
      </c>
      <c r="CA85" s="28">
        <f t="shared" si="19"/>
        <v>1335827</v>
      </c>
      <c r="CB85" s="28">
        <f t="shared" si="19"/>
        <v>2576056</v>
      </c>
      <c r="CC85" s="28">
        <f t="shared" si="19"/>
        <v>4707288</v>
      </c>
      <c r="CD85" s="28">
        <f t="shared" si="19"/>
        <v>0</v>
      </c>
      <c r="CE85" s="28">
        <f t="shared" si="16"/>
        <v>232656334.22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287</v>
      </c>
      <c r="B87" s="16"/>
      <c r="C87" s="317">
        <v>19621056</v>
      </c>
      <c r="D87" s="317">
        <v>0</v>
      </c>
      <c r="E87" s="317">
        <v>59907453</v>
      </c>
      <c r="F87" s="317">
        <v>0</v>
      </c>
      <c r="G87" s="317">
        <v>4615637</v>
      </c>
      <c r="H87" s="317">
        <v>0</v>
      </c>
      <c r="I87" s="317">
        <v>0</v>
      </c>
      <c r="J87" s="317">
        <v>1467439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31034606</v>
      </c>
      <c r="Q87" s="317">
        <v>1144001</v>
      </c>
      <c r="R87" s="317">
        <v>-2652</v>
      </c>
      <c r="S87" s="317">
        <v>0</v>
      </c>
      <c r="T87" s="317">
        <v>0</v>
      </c>
      <c r="U87" s="317">
        <v>19117618</v>
      </c>
      <c r="V87" s="317">
        <v>18815580</v>
      </c>
      <c r="W87" s="317">
        <v>1681829</v>
      </c>
      <c r="X87" s="317">
        <v>12809229</v>
      </c>
      <c r="Y87" s="317">
        <v>5320606</v>
      </c>
      <c r="Z87" s="317">
        <v>244708</v>
      </c>
      <c r="AA87" s="317">
        <v>431794</v>
      </c>
      <c r="AB87" s="317">
        <v>19516861</v>
      </c>
      <c r="AC87" s="317">
        <v>11341359</v>
      </c>
      <c r="AD87" s="317">
        <v>0</v>
      </c>
      <c r="AE87" s="317">
        <v>1863363</v>
      </c>
      <c r="AF87" s="317">
        <v>0</v>
      </c>
      <c r="AG87" s="317">
        <v>12300058</v>
      </c>
      <c r="AH87" s="317">
        <v>0</v>
      </c>
      <c r="AI87" s="317">
        <v>0</v>
      </c>
      <c r="AJ87" s="317">
        <v>1383823</v>
      </c>
      <c r="AK87" s="317">
        <v>1710633</v>
      </c>
      <c r="AL87" s="317">
        <v>888104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225213105</v>
      </c>
    </row>
    <row r="88" spans="1:84" x14ac:dyDescent="0.35">
      <c r="A88" s="22" t="s">
        <v>288</v>
      </c>
      <c r="B88" s="16"/>
      <c r="C88" s="317">
        <v>178628</v>
      </c>
      <c r="D88" s="317">
        <v>0</v>
      </c>
      <c r="E88" s="317">
        <v>3941960</v>
      </c>
      <c r="F88" s="317">
        <v>0</v>
      </c>
      <c r="G88" s="317">
        <v>0</v>
      </c>
      <c r="H88" s="317">
        <v>0</v>
      </c>
      <c r="I88" s="317">
        <v>0</v>
      </c>
      <c r="J88" s="317">
        <v>482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113289864</v>
      </c>
      <c r="Q88" s="317">
        <v>3413885</v>
      </c>
      <c r="R88" s="317">
        <v>9642374</v>
      </c>
      <c r="S88" s="317">
        <v>0</v>
      </c>
      <c r="T88" s="317">
        <v>0</v>
      </c>
      <c r="U88" s="317">
        <v>34938190</v>
      </c>
      <c r="V88" s="317">
        <v>19125460</v>
      </c>
      <c r="W88" s="317">
        <v>16083617</v>
      </c>
      <c r="X88" s="317">
        <v>45611136</v>
      </c>
      <c r="Y88" s="317">
        <v>37614918</v>
      </c>
      <c r="Z88" s="317">
        <v>19761103</v>
      </c>
      <c r="AA88" s="317">
        <v>6911912</v>
      </c>
      <c r="AB88" s="317">
        <v>124325442</v>
      </c>
      <c r="AC88" s="317">
        <v>5542538</v>
      </c>
      <c r="AD88" s="317">
        <v>0</v>
      </c>
      <c r="AE88" s="317">
        <v>257827</v>
      </c>
      <c r="AF88" s="317">
        <v>0</v>
      </c>
      <c r="AG88" s="317">
        <v>68651224</v>
      </c>
      <c r="AH88" s="317">
        <v>0</v>
      </c>
      <c r="AI88" s="317">
        <v>0</v>
      </c>
      <c r="AJ88" s="317">
        <v>3216603</v>
      </c>
      <c r="AK88" s="317">
        <v>128366</v>
      </c>
      <c r="AL88" s="317">
        <v>171444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512806973</v>
      </c>
    </row>
    <row r="89" spans="1:84" x14ac:dyDescent="0.35">
      <c r="A89" s="22" t="s">
        <v>289</v>
      </c>
      <c r="B89" s="16"/>
      <c r="C89" s="28">
        <f t="shared" ref="C89:AV89" si="21">C87+C88</f>
        <v>19799684</v>
      </c>
      <c r="D89" s="28">
        <f t="shared" si="21"/>
        <v>0</v>
      </c>
      <c r="E89" s="28">
        <f t="shared" si="21"/>
        <v>63849413</v>
      </c>
      <c r="F89" s="28">
        <f t="shared" si="21"/>
        <v>0</v>
      </c>
      <c r="G89" s="28">
        <f t="shared" si="21"/>
        <v>4615637</v>
      </c>
      <c r="H89" s="28">
        <f t="shared" si="21"/>
        <v>0</v>
      </c>
      <c r="I89" s="28">
        <f t="shared" si="21"/>
        <v>0</v>
      </c>
      <c r="J89" s="28">
        <f t="shared" si="21"/>
        <v>1467921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144324470</v>
      </c>
      <c r="Q89" s="28">
        <f t="shared" si="21"/>
        <v>4557886</v>
      </c>
      <c r="R89" s="28">
        <f t="shared" si="21"/>
        <v>9639722</v>
      </c>
      <c r="S89" s="28">
        <f t="shared" si="21"/>
        <v>0</v>
      </c>
      <c r="T89" s="28">
        <f t="shared" si="21"/>
        <v>0</v>
      </c>
      <c r="U89" s="28">
        <f t="shared" si="21"/>
        <v>54055808</v>
      </c>
      <c r="V89" s="28">
        <f t="shared" si="21"/>
        <v>37941040</v>
      </c>
      <c r="W89" s="28">
        <f t="shared" si="21"/>
        <v>17765446</v>
      </c>
      <c r="X89" s="28">
        <f t="shared" si="21"/>
        <v>58420365</v>
      </c>
      <c r="Y89" s="28">
        <f t="shared" si="21"/>
        <v>42935524</v>
      </c>
      <c r="Z89" s="28">
        <f t="shared" si="21"/>
        <v>20005811</v>
      </c>
      <c r="AA89" s="28">
        <f t="shared" si="21"/>
        <v>7343706</v>
      </c>
      <c r="AB89" s="28">
        <f t="shared" si="21"/>
        <v>143842303</v>
      </c>
      <c r="AC89" s="28">
        <f t="shared" si="21"/>
        <v>16883897</v>
      </c>
      <c r="AD89" s="28">
        <f t="shared" si="21"/>
        <v>0</v>
      </c>
      <c r="AE89" s="28">
        <f t="shared" si="21"/>
        <v>2121190</v>
      </c>
      <c r="AF89" s="28">
        <f t="shared" si="21"/>
        <v>0</v>
      </c>
      <c r="AG89" s="28">
        <f t="shared" si="21"/>
        <v>80951282</v>
      </c>
      <c r="AH89" s="28">
        <f t="shared" si="21"/>
        <v>0</v>
      </c>
      <c r="AI89" s="28">
        <f t="shared" si="21"/>
        <v>0</v>
      </c>
      <c r="AJ89" s="28">
        <f t="shared" si="21"/>
        <v>4600426</v>
      </c>
      <c r="AK89" s="28">
        <f t="shared" si="21"/>
        <v>1838999</v>
      </c>
      <c r="AL89" s="28">
        <f t="shared" si="21"/>
        <v>1059548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738020078</v>
      </c>
    </row>
    <row r="90" spans="1:84" x14ac:dyDescent="0.35">
      <c r="A90" s="35" t="s">
        <v>290</v>
      </c>
      <c r="B90" s="28"/>
      <c r="C90" s="317">
        <v>11198</v>
      </c>
      <c r="D90" s="317">
        <v>0</v>
      </c>
      <c r="E90" s="317">
        <v>26431</v>
      </c>
      <c r="F90" s="317">
        <v>0</v>
      </c>
      <c r="G90" s="317">
        <v>4320</v>
      </c>
      <c r="H90" s="317">
        <v>0</v>
      </c>
      <c r="I90" s="317">
        <v>0</v>
      </c>
      <c r="J90" s="317">
        <v>604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13234</v>
      </c>
      <c r="Q90" s="317">
        <v>1162</v>
      </c>
      <c r="R90" s="317">
        <v>0</v>
      </c>
      <c r="S90" s="317">
        <v>6065</v>
      </c>
      <c r="T90" s="317">
        <v>0</v>
      </c>
      <c r="U90" s="317">
        <v>4695</v>
      </c>
      <c r="V90" s="317">
        <v>5181</v>
      </c>
      <c r="W90" s="317">
        <v>2071</v>
      </c>
      <c r="X90" s="317">
        <v>1369</v>
      </c>
      <c r="Y90" s="317">
        <v>6395</v>
      </c>
      <c r="Z90" s="317">
        <v>10776</v>
      </c>
      <c r="AA90" s="317">
        <v>947</v>
      </c>
      <c r="AB90" s="317">
        <v>2841</v>
      </c>
      <c r="AC90" s="317">
        <v>2643</v>
      </c>
      <c r="AD90" s="317">
        <v>0</v>
      </c>
      <c r="AE90" s="317">
        <v>0</v>
      </c>
      <c r="AF90" s="317">
        <v>0</v>
      </c>
      <c r="AG90" s="317">
        <v>9791</v>
      </c>
      <c r="AH90" s="317">
        <v>0</v>
      </c>
      <c r="AI90" s="317">
        <v>0</v>
      </c>
      <c r="AJ90" s="317">
        <v>1868</v>
      </c>
      <c r="AK90" s="317">
        <v>0</v>
      </c>
      <c r="AL90" s="317">
        <v>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0</v>
      </c>
      <c r="AW90" s="317">
        <v>0</v>
      </c>
      <c r="AX90" s="317">
        <v>0</v>
      </c>
      <c r="AY90" s="317">
        <v>7091</v>
      </c>
      <c r="AZ90" s="317">
        <v>191</v>
      </c>
      <c r="BA90" s="317">
        <v>563</v>
      </c>
      <c r="BB90" s="317">
        <v>1467</v>
      </c>
      <c r="BC90" s="317">
        <v>0</v>
      </c>
      <c r="BD90" s="317">
        <v>3553</v>
      </c>
      <c r="BE90" s="317">
        <v>49859</v>
      </c>
      <c r="BF90" s="317">
        <v>0</v>
      </c>
      <c r="BG90" s="317">
        <v>545</v>
      </c>
      <c r="BH90" s="317">
        <v>1903</v>
      </c>
      <c r="BI90" s="317">
        <v>0</v>
      </c>
      <c r="BJ90" s="317">
        <v>291</v>
      </c>
      <c r="BK90" s="317">
        <v>0</v>
      </c>
      <c r="BL90" s="317">
        <v>2671</v>
      </c>
      <c r="BM90" s="317">
        <v>0</v>
      </c>
      <c r="BN90" s="317">
        <v>7576</v>
      </c>
      <c r="BO90" s="317">
        <v>0</v>
      </c>
      <c r="BP90" s="317">
        <v>0</v>
      </c>
      <c r="BQ90" s="317">
        <v>0</v>
      </c>
      <c r="BR90" s="317">
        <v>0</v>
      </c>
      <c r="BS90" s="317">
        <v>63</v>
      </c>
      <c r="BT90" s="317">
        <v>813</v>
      </c>
      <c r="BU90" s="317">
        <v>0</v>
      </c>
      <c r="BV90" s="317">
        <v>1480</v>
      </c>
      <c r="BW90" s="317">
        <v>0</v>
      </c>
      <c r="BX90" s="317">
        <v>0</v>
      </c>
      <c r="BY90" s="317">
        <v>2049</v>
      </c>
      <c r="BZ90" s="317">
        <v>0</v>
      </c>
      <c r="CA90" s="317">
        <v>0</v>
      </c>
      <c r="CB90" s="317">
        <v>0</v>
      </c>
      <c r="CC90" s="317">
        <v>6064</v>
      </c>
      <c r="CD90" s="234" t="s">
        <v>248</v>
      </c>
      <c r="CE90" s="28">
        <f t="shared" si="20"/>
        <v>197770</v>
      </c>
      <c r="CF90" s="28">
        <f>BE59-CE90</f>
        <v>1</v>
      </c>
    </row>
    <row r="91" spans="1:84" x14ac:dyDescent="0.35">
      <c r="A91" s="22" t="s">
        <v>291</v>
      </c>
      <c r="B91" s="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17">
        <v>4655</v>
      </c>
      <c r="D92" s="317">
        <v>0</v>
      </c>
      <c r="E92" s="317">
        <v>10987</v>
      </c>
      <c r="F92" s="317">
        <v>0</v>
      </c>
      <c r="G92" s="317">
        <v>1796</v>
      </c>
      <c r="H92" s="317">
        <v>0</v>
      </c>
      <c r="I92" s="317">
        <v>0</v>
      </c>
      <c r="J92" s="317">
        <v>251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5501</v>
      </c>
      <c r="Q92" s="317">
        <v>483</v>
      </c>
      <c r="R92" s="317">
        <v>0</v>
      </c>
      <c r="S92" s="317">
        <v>2521</v>
      </c>
      <c r="T92" s="317">
        <v>0</v>
      </c>
      <c r="U92" s="317">
        <v>1952</v>
      </c>
      <c r="V92" s="317">
        <v>2154</v>
      </c>
      <c r="W92" s="317">
        <v>861</v>
      </c>
      <c r="X92" s="317">
        <v>569</v>
      </c>
      <c r="Y92" s="317">
        <v>2658</v>
      </c>
      <c r="Z92" s="317">
        <v>4480</v>
      </c>
      <c r="AA92" s="317">
        <v>394</v>
      </c>
      <c r="AB92" s="317">
        <v>1181</v>
      </c>
      <c r="AC92" s="317">
        <v>1099</v>
      </c>
      <c r="AD92" s="317">
        <v>0</v>
      </c>
      <c r="AE92" s="317">
        <v>0</v>
      </c>
      <c r="AF92" s="317">
        <v>0</v>
      </c>
      <c r="AG92" s="317">
        <v>4070</v>
      </c>
      <c r="AH92" s="317">
        <v>0</v>
      </c>
      <c r="AI92" s="317">
        <v>0</v>
      </c>
      <c r="AJ92" s="317">
        <v>777</v>
      </c>
      <c r="AK92" s="317">
        <v>0</v>
      </c>
      <c r="AL92" s="317">
        <v>0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234</v>
      </c>
      <c r="BB92" s="317">
        <v>610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791</v>
      </c>
      <c r="BI92" s="317">
        <v>0</v>
      </c>
      <c r="BJ92" s="25" t="s">
        <v>248</v>
      </c>
      <c r="BK92" s="317">
        <v>0</v>
      </c>
      <c r="BL92" s="317">
        <v>1110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26</v>
      </c>
      <c r="BT92" s="317">
        <v>338</v>
      </c>
      <c r="BU92" s="317">
        <v>0</v>
      </c>
      <c r="BV92" s="317">
        <v>615</v>
      </c>
      <c r="BW92" s="317">
        <v>0</v>
      </c>
      <c r="BX92" s="317">
        <v>0</v>
      </c>
      <c r="BY92" s="317">
        <v>852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20"/>
        <v>50965</v>
      </c>
      <c r="CF92" s="16"/>
    </row>
    <row r="93" spans="1:84" x14ac:dyDescent="0.35">
      <c r="A93" s="22" t="s">
        <v>293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21">
        <v>23.37</v>
      </c>
      <c r="D94" s="321">
        <v>0</v>
      </c>
      <c r="E94" s="321">
        <v>77.91</v>
      </c>
      <c r="F94" s="321">
        <v>0</v>
      </c>
      <c r="G94" s="321">
        <v>4.5999999999999996</v>
      </c>
      <c r="H94" s="321">
        <v>0</v>
      </c>
      <c r="I94" s="321">
        <v>0</v>
      </c>
      <c r="J94" s="321">
        <v>1.23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13.41</v>
      </c>
      <c r="Q94" s="322">
        <v>20.2</v>
      </c>
      <c r="R94" s="322">
        <v>0</v>
      </c>
      <c r="S94" s="323">
        <v>0</v>
      </c>
      <c r="T94" s="323">
        <v>0</v>
      </c>
      <c r="U94" s="324">
        <v>0</v>
      </c>
      <c r="V94" s="322">
        <v>7.06</v>
      </c>
      <c r="W94" s="322">
        <v>0</v>
      </c>
      <c r="X94" s="322">
        <v>0</v>
      </c>
      <c r="Y94" s="322">
        <v>0.09</v>
      </c>
      <c r="Z94" s="322">
        <v>12.34</v>
      </c>
      <c r="AA94" s="322">
        <v>0</v>
      </c>
      <c r="AB94" s="323">
        <v>0</v>
      </c>
      <c r="AC94" s="322">
        <v>0.3</v>
      </c>
      <c r="AD94" s="322">
        <v>0</v>
      </c>
      <c r="AE94" s="322">
        <v>0</v>
      </c>
      <c r="AF94" s="322">
        <v>0</v>
      </c>
      <c r="AG94" s="322">
        <v>23.09</v>
      </c>
      <c r="AH94" s="322">
        <v>0</v>
      </c>
      <c r="AI94" s="322">
        <v>0</v>
      </c>
      <c r="AJ94" s="322">
        <v>5.56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189.16000000000003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8" t="s">
        <v>1364</v>
      </c>
      <c r="D96" s="329" t="s">
        <v>5</v>
      </c>
      <c r="E96" s="330" t="s">
        <v>5</v>
      </c>
      <c r="F96" s="12"/>
    </row>
    <row r="97" spans="1:6" x14ac:dyDescent="0.3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3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3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3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3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35">
      <c r="A102" s="28" t="s">
        <v>309</v>
      </c>
      <c r="B102" s="36" t="s">
        <v>299</v>
      </c>
      <c r="C102" s="333">
        <v>98362</v>
      </c>
      <c r="D102" s="329" t="s">
        <v>5</v>
      </c>
      <c r="E102" s="330" t="s">
        <v>5</v>
      </c>
      <c r="F102" s="12"/>
    </row>
    <row r="103" spans="1:6" x14ac:dyDescent="0.35">
      <c r="A103" s="28" t="s">
        <v>310</v>
      </c>
      <c r="B103" s="36" t="s">
        <v>299</v>
      </c>
      <c r="C103" s="332" t="s">
        <v>306</v>
      </c>
      <c r="D103" s="329" t="s">
        <v>5</v>
      </c>
      <c r="E103" s="330" t="s">
        <v>5</v>
      </c>
      <c r="F103" s="12"/>
    </row>
    <row r="104" spans="1:6" x14ac:dyDescent="0.35">
      <c r="A104" s="28" t="s">
        <v>311</v>
      </c>
      <c r="B104" s="36" t="s">
        <v>299</v>
      </c>
      <c r="C104" s="334" t="s">
        <v>312</v>
      </c>
      <c r="D104" s="329" t="s">
        <v>5</v>
      </c>
      <c r="E104" s="330" t="s">
        <v>5</v>
      </c>
      <c r="F104" s="12"/>
    </row>
    <row r="105" spans="1:6" x14ac:dyDescent="0.35">
      <c r="A105" s="28" t="s">
        <v>313</v>
      </c>
      <c r="B105" s="36" t="s">
        <v>299</v>
      </c>
      <c r="C105" s="334" t="s">
        <v>1365</v>
      </c>
      <c r="D105" s="329" t="s">
        <v>5</v>
      </c>
      <c r="E105" s="330" t="s">
        <v>5</v>
      </c>
      <c r="F105" s="12"/>
    </row>
    <row r="106" spans="1:6" x14ac:dyDescent="0.35">
      <c r="A106" s="28" t="s">
        <v>315</v>
      </c>
      <c r="B106" s="36" t="s">
        <v>299</v>
      </c>
      <c r="C106" s="332" t="s">
        <v>316</v>
      </c>
      <c r="D106" s="329" t="s">
        <v>5</v>
      </c>
      <c r="E106" s="330" t="s">
        <v>5</v>
      </c>
      <c r="F106" s="12"/>
    </row>
    <row r="107" spans="1:6" x14ac:dyDescent="0.35">
      <c r="A107" s="28" t="s">
        <v>317</v>
      </c>
      <c r="B107" s="36" t="s">
        <v>299</v>
      </c>
      <c r="C107" s="335" t="s">
        <v>318</v>
      </c>
      <c r="D107" s="329" t="s">
        <v>5</v>
      </c>
      <c r="E107" s="330" t="s">
        <v>5</v>
      </c>
      <c r="F107" s="12"/>
    </row>
    <row r="108" spans="1:6" x14ac:dyDescent="0.35">
      <c r="A108" s="28" t="s">
        <v>319</v>
      </c>
      <c r="B108" s="36" t="s">
        <v>299</v>
      </c>
      <c r="C108" s="335" t="s">
        <v>320</v>
      </c>
      <c r="D108" s="329" t="s">
        <v>5</v>
      </c>
      <c r="E108" s="330" t="s">
        <v>5</v>
      </c>
      <c r="F108" s="12"/>
    </row>
    <row r="109" spans="1:6" x14ac:dyDescent="0.35">
      <c r="A109" s="40" t="s">
        <v>321</v>
      </c>
      <c r="B109" s="36" t="s">
        <v>299</v>
      </c>
      <c r="C109" s="332" t="s">
        <v>1366</v>
      </c>
      <c r="D109" s="329" t="s">
        <v>5</v>
      </c>
      <c r="E109" s="330" t="s">
        <v>5</v>
      </c>
      <c r="F109" s="12"/>
    </row>
    <row r="110" spans="1:6" x14ac:dyDescent="0.35">
      <c r="A110" s="40" t="s">
        <v>323</v>
      </c>
      <c r="B110" s="36" t="s">
        <v>299</v>
      </c>
      <c r="C110" s="336" t="s">
        <v>1367</v>
      </c>
      <c r="D110" s="329" t="s">
        <v>5</v>
      </c>
      <c r="E110" s="330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7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7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337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37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8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37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337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37">
        <v>4677</v>
      </c>
      <c r="D127" s="339">
        <v>22209</v>
      </c>
      <c r="E127" s="16"/>
    </row>
    <row r="128" spans="1:5" x14ac:dyDescent="0.35">
      <c r="A128" s="16" t="s">
        <v>338</v>
      </c>
      <c r="B128" s="42" t="s">
        <v>299</v>
      </c>
      <c r="C128" s="337"/>
      <c r="D128" s="339"/>
      <c r="E128" s="16"/>
    </row>
    <row r="129" spans="1:5" x14ac:dyDescent="0.35">
      <c r="A129" s="16" t="s">
        <v>339</v>
      </c>
      <c r="B129" s="42" t="s">
        <v>299</v>
      </c>
      <c r="C129" s="337"/>
      <c r="D129" s="339"/>
      <c r="E129" s="16"/>
    </row>
    <row r="130" spans="1:5" x14ac:dyDescent="0.35">
      <c r="A130" s="16" t="s">
        <v>340</v>
      </c>
      <c r="B130" s="42" t="s">
        <v>299</v>
      </c>
      <c r="C130" s="337">
        <v>535</v>
      </c>
      <c r="D130" s="339">
        <v>1041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337">
        <v>14</v>
      </c>
      <c r="D132" s="16"/>
      <c r="E132" s="16"/>
    </row>
    <row r="133" spans="1:5" x14ac:dyDescent="0.35">
      <c r="A133" s="16" t="s">
        <v>343</v>
      </c>
      <c r="B133" s="42" t="s">
        <v>299</v>
      </c>
      <c r="C133" s="337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337">
        <v>55</v>
      </c>
      <c r="D134" s="16"/>
      <c r="E134" s="16"/>
    </row>
    <row r="135" spans="1:5" x14ac:dyDescent="0.35">
      <c r="A135" s="16" t="s">
        <v>345</v>
      </c>
      <c r="B135" s="42" t="s">
        <v>299</v>
      </c>
      <c r="C135" s="337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337">
        <v>15</v>
      </c>
      <c r="D136" s="16"/>
      <c r="E136" s="16"/>
    </row>
    <row r="137" spans="1:5" x14ac:dyDescent="0.35">
      <c r="A137" s="16" t="s">
        <v>347</v>
      </c>
      <c r="B137" s="42" t="s">
        <v>299</v>
      </c>
      <c r="C137" s="337">
        <v>8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7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337">
        <v>0</v>
      </c>
      <c r="D139" s="16"/>
      <c r="E139" s="16"/>
    </row>
    <row r="140" spans="1:5" x14ac:dyDescent="0.35">
      <c r="A140" s="16" t="s">
        <v>349</v>
      </c>
      <c r="B140" s="42"/>
      <c r="C140" s="337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337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337">
        <v>0</v>
      </c>
      <c r="D142" s="16"/>
      <c r="E142" s="16"/>
    </row>
    <row r="143" spans="1:5" x14ac:dyDescent="0.35">
      <c r="A143" s="16" t="s">
        <v>351</v>
      </c>
      <c r="B143" s="16"/>
      <c r="C143" s="23">
        <v>99</v>
      </c>
      <c r="D143" s="16"/>
      <c r="E143" s="28">
        <f>SUM(C132:C142)</f>
        <v>92</v>
      </c>
    </row>
    <row r="144" spans="1:5" x14ac:dyDescent="0.35">
      <c r="A144" s="16" t="s">
        <v>352</v>
      </c>
      <c r="B144" s="42" t="s">
        <v>299</v>
      </c>
      <c r="C144" s="337">
        <v>142</v>
      </c>
      <c r="D144" s="16"/>
      <c r="E144" s="16"/>
    </row>
    <row r="145" spans="1:6" x14ac:dyDescent="0.35">
      <c r="A145" s="16" t="s">
        <v>353</v>
      </c>
      <c r="B145" s="42" t="s">
        <v>299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33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39">
        <v>2361</v>
      </c>
      <c r="C154" s="339">
        <v>776</v>
      </c>
      <c r="D154" s="339">
        <v>1540</v>
      </c>
      <c r="E154" s="28">
        <f>SUM(B154:D154)</f>
        <v>4677</v>
      </c>
    </row>
    <row r="155" spans="1:6" x14ac:dyDescent="0.35">
      <c r="A155" s="16" t="s">
        <v>242</v>
      </c>
      <c r="B155" s="339">
        <v>11210</v>
      </c>
      <c r="C155" s="339">
        <v>3685</v>
      </c>
      <c r="D155" s="339">
        <v>7315</v>
      </c>
      <c r="E155" s="28">
        <f>SUM(B155:D155)</f>
        <v>22210</v>
      </c>
    </row>
    <row r="156" spans="1:6" x14ac:dyDescent="0.35">
      <c r="A156" s="16" t="s">
        <v>359</v>
      </c>
      <c r="B156" s="339">
        <v>92242</v>
      </c>
      <c r="C156" s="339">
        <v>30320</v>
      </c>
      <c r="D156" s="339">
        <v>60191</v>
      </c>
      <c r="E156" s="28">
        <f>SUM(B156:D156)</f>
        <v>182753</v>
      </c>
    </row>
    <row r="157" spans="1:6" x14ac:dyDescent="0.35">
      <c r="A157" s="16" t="s">
        <v>287</v>
      </c>
      <c r="B157" s="339">
        <v>132372402</v>
      </c>
      <c r="C157" s="339">
        <v>34455191</v>
      </c>
      <c r="D157" s="339">
        <v>58385512</v>
      </c>
      <c r="E157" s="28">
        <f>SUM(B157:D157)</f>
        <v>225213105</v>
      </c>
      <c r="F157" s="14"/>
    </row>
    <row r="158" spans="1:6" x14ac:dyDescent="0.35">
      <c r="A158" s="16" t="s">
        <v>288</v>
      </c>
      <c r="B158" s="339">
        <v>240132623</v>
      </c>
      <c r="C158" s="339">
        <v>87989506</v>
      </c>
      <c r="D158" s="339">
        <v>184685007</v>
      </c>
      <c r="E158" s="28">
        <f>SUM(B158:D158)</f>
        <v>512807136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3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35">
      <c r="A162" s="16" t="s">
        <v>359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287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35">
      <c r="A164" s="16" t="s">
        <v>288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359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287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288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39">
        <v>0</v>
      </c>
      <c r="C173" s="33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337">
        <v>5253189</v>
      </c>
      <c r="D181" s="16"/>
      <c r="E181" s="16"/>
    </row>
    <row r="182" spans="1:5" x14ac:dyDescent="0.35">
      <c r="A182" s="16" t="s">
        <v>369</v>
      </c>
      <c r="B182" s="42" t="s">
        <v>299</v>
      </c>
      <c r="C182" s="337"/>
      <c r="D182" s="16"/>
      <c r="E182" s="16"/>
    </row>
    <row r="183" spans="1:5" x14ac:dyDescent="0.35">
      <c r="A183" s="21" t="s">
        <v>370</v>
      </c>
      <c r="B183" s="42" t="s">
        <v>299</v>
      </c>
      <c r="C183" s="337">
        <v>122823</v>
      </c>
      <c r="D183" s="16"/>
      <c r="E183" s="16"/>
    </row>
    <row r="184" spans="1:5" x14ac:dyDescent="0.35">
      <c r="A184" s="16" t="s">
        <v>371</v>
      </c>
      <c r="B184" s="42" t="s">
        <v>299</v>
      </c>
      <c r="C184" s="337">
        <v>-1680</v>
      </c>
      <c r="D184" s="16"/>
      <c r="E184" s="16"/>
    </row>
    <row r="185" spans="1:5" x14ac:dyDescent="0.35">
      <c r="A185" s="16" t="s">
        <v>372</v>
      </c>
      <c r="B185" s="42" t="s">
        <v>299</v>
      </c>
      <c r="C185" s="337">
        <v>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337">
        <v>1533275</v>
      </c>
      <c r="D186" s="16"/>
      <c r="E186" s="16"/>
    </row>
    <row r="187" spans="1:5" x14ac:dyDescent="0.35">
      <c r="A187" s="16" t="s">
        <v>374</v>
      </c>
      <c r="B187" s="42" t="s">
        <v>299</v>
      </c>
      <c r="C187" s="337">
        <v>555523</v>
      </c>
      <c r="D187" s="16"/>
      <c r="E187" s="16"/>
    </row>
    <row r="188" spans="1:5" x14ac:dyDescent="0.35">
      <c r="A188" s="16" t="s">
        <v>374</v>
      </c>
      <c r="B188" s="42" t="s">
        <v>299</v>
      </c>
      <c r="C188" s="337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7463130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337">
        <v>1351416</v>
      </c>
      <c r="D191" s="16"/>
      <c r="E191" s="16"/>
    </row>
    <row r="192" spans="1:5" x14ac:dyDescent="0.35">
      <c r="A192" s="16" t="s">
        <v>377</v>
      </c>
      <c r="B192" s="42" t="s">
        <v>299</v>
      </c>
      <c r="C192" s="337">
        <v>584138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1935554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337">
        <v>0</v>
      </c>
      <c r="D195" s="16"/>
      <c r="E195" s="16"/>
    </row>
    <row r="196" spans="1:5" x14ac:dyDescent="0.35">
      <c r="A196" s="16" t="s">
        <v>380</v>
      </c>
      <c r="B196" s="42" t="s">
        <v>299</v>
      </c>
      <c r="C196" s="337">
        <v>-582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-582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337">
        <v>0</v>
      </c>
      <c r="D199" s="16"/>
      <c r="E199" s="16"/>
    </row>
    <row r="200" spans="1:5" x14ac:dyDescent="0.35">
      <c r="A200" s="16" t="s">
        <v>383</v>
      </c>
      <c r="B200" s="42" t="s">
        <v>299</v>
      </c>
      <c r="C200" s="337">
        <v>1508985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7">
        <v>2591065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4100050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337">
        <v>5289</v>
      </c>
      <c r="D204" s="16"/>
      <c r="E204" s="16"/>
    </row>
    <row r="205" spans="1:5" x14ac:dyDescent="0.35">
      <c r="A205" s="16" t="s">
        <v>386</v>
      </c>
      <c r="B205" s="42" t="s">
        <v>299</v>
      </c>
      <c r="C205" s="337">
        <v>727994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733283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339">
        <v>2525564</v>
      </c>
      <c r="C211" s="337">
        <v>0</v>
      </c>
      <c r="D211" s="339">
        <v>0</v>
      </c>
      <c r="E211" s="28">
        <f t="shared" ref="E211:E219" si="22">SUM(B211:C211)-D211</f>
        <v>2525564</v>
      </c>
    </row>
    <row r="212" spans="1:5" x14ac:dyDescent="0.35">
      <c r="A212" s="16" t="s">
        <v>394</v>
      </c>
      <c r="B212" s="339">
        <v>1906095</v>
      </c>
      <c r="C212" s="337">
        <v>0</v>
      </c>
      <c r="D212" s="339">
        <v>0</v>
      </c>
      <c r="E212" s="28">
        <f t="shared" si="22"/>
        <v>1906095</v>
      </c>
    </row>
    <row r="213" spans="1:5" x14ac:dyDescent="0.35">
      <c r="A213" s="16" t="s">
        <v>395</v>
      </c>
      <c r="B213" s="339">
        <v>80312744</v>
      </c>
      <c r="C213" s="337">
        <v>275878</v>
      </c>
      <c r="D213" s="339">
        <v>0</v>
      </c>
      <c r="E213" s="28">
        <f t="shared" si="22"/>
        <v>80588622</v>
      </c>
    </row>
    <row r="214" spans="1:5" x14ac:dyDescent="0.35">
      <c r="A214" s="16" t="s">
        <v>396</v>
      </c>
      <c r="B214" s="339"/>
      <c r="C214" s="337">
        <v>0</v>
      </c>
      <c r="D214" s="339"/>
      <c r="E214" s="28">
        <f t="shared" si="22"/>
        <v>0</v>
      </c>
    </row>
    <row r="215" spans="1:5" x14ac:dyDescent="0.35">
      <c r="A215" s="16" t="s">
        <v>397</v>
      </c>
      <c r="B215" s="339">
        <v>5937745</v>
      </c>
      <c r="C215" s="337">
        <v>0</v>
      </c>
      <c r="D215" s="339">
        <v>0</v>
      </c>
      <c r="E215" s="28">
        <f t="shared" si="22"/>
        <v>5937745</v>
      </c>
    </row>
    <row r="216" spans="1:5" x14ac:dyDescent="0.35">
      <c r="A216" s="16" t="s">
        <v>398</v>
      </c>
      <c r="B216" s="339">
        <v>69398514</v>
      </c>
      <c r="C216" s="337">
        <v>1973044</v>
      </c>
      <c r="D216" s="339">
        <v>0</v>
      </c>
      <c r="E216" s="28">
        <f t="shared" si="22"/>
        <v>71371558</v>
      </c>
    </row>
    <row r="217" spans="1:5" x14ac:dyDescent="0.35">
      <c r="A217" s="16" t="s">
        <v>399</v>
      </c>
      <c r="B217" s="339">
        <v>0</v>
      </c>
      <c r="C217" s="337">
        <v>0</v>
      </c>
      <c r="D217" s="339">
        <v>0</v>
      </c>
      <c r="E217" s="28">
        <f t="shared" si="22"/>
        <v>0</v>
      </c>
    </row>
    <row r="218" spans="1:5" x14ac:dyDescent="0.35">
      <c r="A218" s="16" t="s">
        <v>400</v>
      </c>
      <c r="B218" s="339"/>
      <c r="C218" s="337"/>
      <c r="D218" s="339"/>
      <c r="E218" s="28">
        <f t="shared" si="22"/>
        <v>0</v>
      </c>
    </row>
    <row r="219" spans="1:5" x14ac:dyDescent="0.35">
      <c r="A219" s="16" t="s">
        <v>401</v>
      </c>
      <c r="B219" s="339">
        <v>2983656</v>
      </c>
      <c r="C219" s="337">
        <v>3790466</v>
      </c>
      <c r="D219" s="339">
        <v>0</v>
      </c>
      <c r="E219" s="28">
        <f t="shared" si="22"/>
        <v>6774122</v>
      </c>
    </row>
    <row r="220" spans="1:5" x14ac:dyDescent="0.35">
      <c r="A220" s="16" t="s">
        <v>230</v>
      </c>
      <c r="B220" s="28">
        <f>SUM(B211:B219)</f>
        <v>163064318</v>
      </c>
      <c r="C220" s="235">
        <f>SUM(C211:C219)</f>
        <v>6039388</v>
      </c>
      <c r="D220" s="28">
        <f>SUM(D211:D219)</f>
        <v>0</v>
      </c>
      <c r="E220" s="28">
        <f>SUM(E211:E219)</f>
        <v>169103706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339">
        <v>1872844</v>
      </c>
      <c r="C225" s="337">
        <v>6856</v>
      </c>
      <c r="D225" s="339">
        <v>0</v>
      </c>
      <c r="E225" s="28">
        <f t="shared" ref="E225:E232" si="23">SUM(B225:C225)-D225</f>
        <v>1879700</v>
      </c>
    </row>
    <row r="226" spans="1:6" x14ac:dyDescent="0.35">
      <c r="A226" s="16" t="s">
        <v>395</v>
      </c>
      <c r="B226" s="339">
        <v>62340163</v>
      </c>
      <c r="C226" s="337">
        <v>2378873</v>
      </c>
      <c r="D226" s="339">
        <v>0</v>
      </c>
      <c r="E226" s="28">
        <f t="shared" si="23"/>
        <v>64719036</v>
      </c>
    </row>
    <row r="227" spans="1:6" x14ac:dyDescent="0.35">
      <c r="A227" s="16" t="s">
        <v>396</v>
      </c>
      <c r="B227" s="339"/>
      <c r="C227" s="337"/>
      <c r="D227" s="339"/>
      <c r="E227" s="28">
        <f t="shared" si="23"/>
        <v>0</v>
      </c>
    </row>
    <row r="228" spans="1:6" x14ac:dyDescent="0.35">
      <c r="A228" s="16" t="s">
        <v>397</v>
      </c>
      <c r="B228" s="339">
        <v>4075567</v>
      </c>
      <c r="C228" s="337">
        <v>354443</v>
      </c>
      <c r="D228" s="339">
        <v>0</v>
      </c>
      <c r="E228" s="28">
        <f t="shared" si="23"/>
        <v>4430010</v>
      </c>
    </row>
    <row r="229" spans="1:6" x14ac:dyDescent="0.35">
      <c r="A229" s="16" t="s">
        <v>398</v>
      </c>
      <c r="B229" s="339">
        <v>63346576</v>
      </c>
      <c r="C229" s="337">
        <v>2998869</v>
      </c>
      <c r="D229" s="339">
        <v>0</v>
      </c>
      <c r="E229" s="28">
        <f t="shared" si="23"/>
        <v>66345445</v>
      </c>
    </row>
    <row r="230" spans="1:6" x14ac:dyDescent="0.35">
      <c r="A230" s="16" t="s">
        <v>399</v>
      </c>
      <c r="B230" s="339">
        <v>-320</v>
      </c>
      <c r="C230" s="337">
        <v>640</v>
      </c>
      <c r="D230" s="339">
        <v>0</v>
      </c>
      <c r="E230" s="28">
        <f t="shared" si="23"/>
        <v>320</v>
      </c>
    </row>
    <row r="231" spans="1:6" x14ac:dyDescent="0.35">
      <c r="A231" s="16" t="s">
        <v>400</v>
      </c>
      <c r="B231" s="339"/>
      <c r="C231" s="337"/>
      <c r="D231" s="339"/>
      <c r="E231" s="28">
        <f t="shared" si="23"/>
        <v>0</v>
      </c>
    </row>
    <row r="232" spans="1:6" x14ac:dyDescent="0.35">
      <c r="A232" s="16" t="s">
        <v>401</v>
      </c>
      <c r="B232" s="339"/>
      <c r="C232" s="337"/>
      <c r="D232" s="339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131634830</v>
      </c>
      <c r="C233" s="235">
        <f>SUM(C224:C232)</f>
        <v>5739681</v>
      </c>
      <c r="D233" s="28">
        <f>SUM(D224:D232)</f>
        <v>0</v>
      </c>
      <c r="E233" s="28">
        <f>SUM(E224:E232)</f>
        <v>137374511</v>
      </c>
    </row>
    <row r="234" spans="1:6" x14ac:dyDescent="0.35">
      <c r="A234" s="16"/>
      <c r="B234" s="16"/>
      <c r="C234" s="23"/>
      <c r="D234" s="16"/>
      <c r="E234" s="16"/>
      <c r="F234" s="11">
        <f>E220-E233</f>
        <v>31729195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43" t="s">
        <v>404</v>
      </c>
      <c r="C236" s="343"/>
      <c r="D236" s="34"/>
      <c r="E236" s="34"/>
    </row>
    <row r="237" spans="1:6" x14ac:dyDescent="0.35">
      <c r="A237" s="52" t="s">
        <v>404</v>
      </c>
      <c r="B237" s="34"/>
      <c r="C237" s="337">
        <v>2463665</v>
      </c>
      <c r="D237" s="36">
        <f>C237</f>
        <v>2463665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337">
        <v>280323182</v>
      </c>
      <c r="D239" s="16"/>
      <c r="E239" s="16"/>
    </row>
    <row r="240" spans="1:6" x14ac:dyDescent="0.35">
      <c r="A240" s="16" t="s">
        <v>407</v>
      </c>
      <c r="B240" s="42" t="s">
        <v>299</v>
      </c>
      <c r="C240" s="337">
        <v>93392909</v>
      </c>
      <c r="D240" s="16"/>
      <c r="E240" s="16"/>
    </row>
    <row r="241" spans="1:5" x14ac:dyDescent="0.35">
      <c r="A241" s="16" t="s">
        <v>408</v>
      </c>
      <c r="B241" s="42" t="s">
        <v>299</v>
      </c>
      <c r="C241" s="337">
        <v>5240070</v>
      </c>
      <c r="D241" s="16"/>
      <c r="E241" s="16"/>
    </row>
    <row r="242" spans="1:5" x14ac:dyDescent="0.35">
      <c r="A242" s="16" t="s">
        <v>409</v>
      </c>
      <c r="B242" s="42" t="s">
        <v>299</v>
      </c>
      <c r="C242" s="337">
        <v>47983972</v>
      </c>
      <c r="D242" s="16"/>
      <c r="E242" s="16"/>
    </row>
    <row r="243" spans="1:5" x14ac:dyDescent="0.35">
      <c r="A243" s="16" t="s">
        <v>410</v>
      </c>
      <c r="B243" s="42" t="s">
        <v>299</v>
      </c>
      <c r="C243" s="337">
        <v>69398542</v>
      </c>
      <c r="D243" s="16"/>
      <c r="E243" s="16"/>
    </row>
    <row r="244" spans="1:5" x14ac:dyDescent="0.35">
      <c r="A244" s="16" t="s">
        <v>411</v>
      </c>
      <c r="B244" s="42" t="s">
        <v>299</v>
      </c>
      <c r="C244" s="337">
        <v>1304549.6199999999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497643224.62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337">
        <v>670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337">
        <v>2472959</v>
      </c>
      <c r="D249" s="16"/>
      <c r="E249" s="16"/>
    </row>
    <row r="250" spans="1:5" x14ac:dyDescent="0.35">
      <c r="A250" s="22" t="s">
        <v>416</v>
      </c>
      <c r="B250" s="42" t="s">
        <v>299</v>
      </c>
      <c r="C250" s="337">
        <v>7693442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10166401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337">
        <v>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337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510273290.62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337">
        <v>169773616</v>
      </c>
      <c r="D266" s="16"/>
      <c r="E266" s="16"/>
    </row>
    <row r="267" spans="1:5" x14ac:dyDescent="0.35">
      <c r="A267" s="16" t="s">
        <v>425</v>
      </c>
      <c r="B267" s="42" t="s">
        <v>299</v>
      </c>
      <c r="C267" s="337"/>
      <c r="D267" s="16"/>
      <c r="E267" s="16"/>
    </row>
    <row r="268" spans="1:5" x14ac:dyDescent="0.35">
      <c r="A268" s="16" t="s">
        <v>426</v>
      </c>
      <c r="B268" s="42" t="s">
        <v>299</v>
      </c>
      <c r="C268" s="337">
        <v>35950113</v>
      </c>
      <c r="D268" s="16"/>
      <c r="E268" s="16"/>
    </row>
    <row r="269" spans="1:5" x14ac:dyDescent="0.35">
      <c r="A269" s="16" t="s">
        <v>427</v>
      </c>
      <c r="B269" s="42" t="s">
        <v>299</v>
      </c>
      <c r="C269" s="337">
        <v>35345462</v>
      </c>
      <c r="D269" s="16"/>
      <c r="E269" s="16"/>
    </row>
    <row r="270" spans="1:5" x14ac:dyDescent="0.35">
      <c r="A270" s="16" t="s">
        <v>428</v>
      </c>
      <c r="B270" s="42" t="s">
        <v>299</v>
      </c>
      <c r="C270" s="337"/>
      <c r="D270" s="16"/>
      <c r="E270" s="16"/>
    </row>
    <row r="271" spans="1:5" x14ac:dyDescent="0.35">
      <c r="A271" s="16" t="s">
        <v>429</v>
      </c>
      <c r="B271" s="42" t="s">
        <v>299</v>
      </c>
      <c r="C271" s="337">
        <v>11174944</v>
      </c>
      <c r="D271" s="16"/>
      <c r="E271" s="16"/>
    </row>
    <row r="272" spans="1:5" x14ac:dyDescent="0.35">
      <c r="A272" s="16" t="s">
        <v>430</v>
      </c>
      <c r="B272" s="42" t="s">
        <v>299</v>
      </c>
      <c r="C272" s="337"/>
      <c r="D272" s="16"/>
      <c r="E272" s="16"/>
    </row>
    <row r="273" spans="1:5" x14ac:dyDescent="0.35">
      <c r="A273" s="16" t="s">
        <v>431</v>
      </c>
      <c r="B273" s="42" t="s">
        <v>299</v>
      </c>
      <c r="C273" s="337">
        <v>1928714</v>
      </c>
      <c r="D273" s="16"/>
      <c r="E273" s="16"/>
    </row>
    <row r="274" spans="1:5" x14ac:dyDescent="0.35">
      <c r="A274" s="16" t="s">
        <v>432</v>
      </c>
      <c r="B274" s="42" t="s">
        <v>299</v>
      </c>
      <c r="C274" s="337">
        <v>958118</v>
      </c>
      <c r="D274" s="16"/>
      <c r="E274" s="16"/>
    </row>
    <row r="275" spans="1:5" x14ac:dyDescent="0.35">
      <c r="A275" s="16" t="s">
        <v>433</v>
      </c>
      <c r="B275" s="42" t="s">
        <v>299</v>
      </c>
      <c r="C275" s="337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184440043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337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337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337">
        <v>38608664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38608664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337">
        <v>2525564</v>
      </c>
      <c r="D283" s="16"/>
      <c r="E283" s="16"/>
    </row>
    <row r="284" spans="1:5" x14ac:dyDescent="0.35">
      <c r="A284" s="16" t="s">
        <v>394</v>
      </c>
      <c r="B284" s="42" t="s">
        <v>299</v>
      </c>
      <c r="C284" s="337">
        <v>1906095</v>
      </c>
      <c r="D284" s="16"/>
      <c r="E284" s="16"/>
    </row>
    <row r="285" spans="1:5" x14ac:dyDescent="0.35">
      <c r="A285" s="16" t="s">
        <v>395</v>
      </c>
      <c r="B285" s="42" t="s">
        <v>299</v>
      </c>
      <c r="C285" s="337">
        <v>80588621</v>
      </c>
      <c r="D285" s="16"/>
      <c r="E285" s="16"/>
    </row>
    <row r="286" spans="1:5" x14ac:dyDescent="0.35">
      <c r="A286" s="16" t="s">
        <v>439</v>
      </c>
      <c r="B286" s="42" t="s">
        <v>299</v>
      </c>
      <c r="C286" s="337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337">
        <v>5937745</v>
      </c>
      <c r="D287" s="16"/>
      <c r="E287" s="16"/>
    </row>
    <row r="288" spans="1:5" x14ac:dyDescent="0.35">
      <c r="A288" s="16" t="s">
        <v>441</v>
      </c>
      <c r="B288" s="42" t="s">
        <v>299</v>
      </c>
      <c r="C288" s="337">
        <v>71371558</v>
      </c>
      <c r="D288" s="16"/>
      <c r="E288" s="16"/>
    </row>
    <row r="289" spans="1:5" x14ac:dyDescent="0.35">
      <c r="A289" s="16" t="s">
        <v>400</v>
      </c>
      <c r="B289" s="42" t="s">
        <v>299</v>
      </c>
      <c r="C289" s="337"/>
      <c r="D289" s="16"/>
      <c r="E289" s="16"/>
    </row>
    <row r="290" spans="1:5" x14ac:dyDescent="0.35">
      <c r="A290" s="16" t="s">
        <v>401</v>
      </c>
      <c r="B290" s="42" t="s">
        <v>299</v>
      </c>
      <c r="C290" s="337">
        <v>6774122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169103705</v>
      </c>
      <c r="E291" s="16"/>
    </row>
    <row r="292" spans="1:5" x14ac:dyDescent="0.35">
      <c r="A292" s="16" t="s">
        <v>443</v>
      </c>
      <c r="B292" s="42" t="s">
        <v>299</v>
      </c>
      <c r="C292" s="337">
        <v>137374512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31729193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337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337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337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337">
        <v>7187006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7187006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337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337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337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337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f>D276+D281+D293+D299+D306</f>
        <v>261964906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261964906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337"/>
      <c r="D314" s="16"/>
      <c r="E314" s="16"/>
    </row>
    <row r="315" spans="1:6" x14ac:dyDescent="0.35">
      <c r="A315" s="16" t="s">
        <v>460</v>
      </c>
      <c r="B315" s="42" t="s">
        <v>299</v>
      </c>
      <c r="C315" s="337">
        <v>6405762</v>
      </c>
      <c r="D315" s="16"/>
      <c r="E315" s="16"/>
    </row>
    <row r="316" spans="1:6" x14ac:dyDescent="0.35">
      <c r="A316" s="16" t="s">
        <v>461</v>
      </c>
      <c r="B316" s="42" t="s">
        <v>299</v>
      </c>
      <c r="C316" s="337">
        <v>6476020</v>
      </c>
      <c r="D316" s="16"/>
      <c r="E316" s="16"/>
    </row>
    <row r="317" spans="1:6" x14ac:dyDescent="0.35">
      <c r="A317" s="16" t="s">
        <v>462</v>
      </c>
      <c r="B317" s="42" t="s">
        <v>299</v>
      </c>
      <c r="C317" s="337"/>
      <c r="D317" s="16"/>
      <c r="E317" s="16"/>
    </row>
    <row r="318" spans="1:6" x14ac:dyDescent="0.35">
      <c r="A318" s="16" t="s">
        <v>463</v>
      </c>
      <c r="B318" s="42" t="s">
        <v>299</v>
      </c>
      <c r="C318" s="337"/>
      <c r="D318" s="16"/>
      <c r="E318" s="16"/>
    </row>
    <row r="319" spans="1:6" x14ac:dyDescent="0.35">
      <c r="A319" s="16" t="s">
        <v>464</v>
      </c>
      <c r="B319" s="42" t="s">
        <v>299</v>
      </c>
      <c r="C319" s="337"/>
      <c r="D319" s="16"/>
      <c r="E319" s="16"/>
    </row>
    <row r="320" spans="1:6" x14ac:dyDescent="0.35">
      <c r="A320" s="16" t="s">
        <v>465</v>
      </c>
      <c r="B320" s="42" t="s">
        <v>299</v>
      </c>
      <c r="C320" s="337"/>
      <c r="D320" s="16"/>
      <c r="E320" s="16"/>
    </row>
    <row r="321" spans="1:5" x14ac:dyDescent="0.35">
      <c r="A321" s="16" t="s">
        <v>466</v>
      </c>
      <c r="B321" s="42" t="s">
        <v>299</v>
      </c>
      <c r="C321" s="337"/>
      <c r="D321" s="16"/>
      <c r="E321" s="16"/>
    </row>
    <row r="322" spans="1:5" x14ac:dyDescent="0.35">
      <c r="A322" s="16" t="s">
        <v>467</v>
      </c>
      <c r="B322" s="42" t="s">
        <v>299</v>
      </c>
      <c r="C322" s="337">
        <v>8629982</v>
      </c>
      <c r="D322" s="16"/>
      <c r="E322" s="16"/>
    </row>
    <row r="323" spans="1:5" x14ac:dyDescent="0.35">
      <c r="A323" s="16" t="s">
        <v>468</v>
      </c>
      <c r="B323" s="42" t="s">
        <v>299</v>
      </c>
      <c r="C323" s="337"/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21511764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337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337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337">
        <v>74546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74546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337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337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337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337">
        <v>0</v>
      </c>
      <c r="D334" s="16"/>
      <c r="E334" s="16"/>
    </row>
    <row r="335" spans="1:5" x14ac:dyDescent="0.35">
      <c r="A335" s="16" t="s">
        <v>480</v>
      </c>
      <c r="B335" s="42" t="s">
        <v>299</v>
      </c>
      <c r="C335" s="337">
        <v>6443723</v>
      </c>
      <c r="D335" s="16"/>
      <c r="E335" s="16"/>
    </row>
    <row r="336" spans="1:5" x14ac:dyDescent="0.35">
      <c r="A336" s="22" t="s">
        <v>481</v>
      </c>
      <c r="B336" s="42" t="s">
        <v>299</v>
      </c>
      <c r="C336" s="337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340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337">
        <v>816005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7259728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7259728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341">
        <v>233118868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338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338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338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338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338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261964906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261964906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338">
        <v>225213105</v>
      </c>
      <c r="D358" s="16"/>
      <c r="E358" s="16"/>
    </row>
    <row r="359" spans="1:5" x14ac:dyDescent="0.35">
      <c r="A359" s="16" t="s">
        <v>497</v>
      </c>
      <c r="B359" s="42" t="s">
        <v>299</v>
      </c>
      <c r="C359" s="338">
        <v>512807136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f>SUM(C358:C359)</f>
        <v>738020241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337">
        <v>2463665</v>
      </c>
      <c r="D362" s="16"/>
      <c r="E362" s="41"/>
    </row>
    <row r="363" spans="1:5" x14ac:dyDescent="0.35">
      <c r="A363" s="16" t="s">
        <v>500</v>
      </c>
      <c r="B363" s="42" t="s">
        <v>299</v>
      </c>
      <c r="C363" s="337">
        <v>497643224.62</v>
      </c>
      <c r="D363" s="16"/>
      <c r="E363" s="16"/>
    </row>
    <row r="364" spans="1:5" x14ac:dyDescent="0.35">
      <c r="A364" s="16" t="s">
        <v>501</v>
      </c>
      <c r="B364" s="42" t="s">
        <v>299</v>
      </c>
      <c r="C364" s="337">
        <v>10166401</v>
      </c>
      <c r="D364" s="16"/>
      <c r="E364" s="16"/>
    </row>
    <row r="365" spans="1:5" x14ac:dyDescent="0.35">
      <c r="A365" s="16" t="s">
        <v>502</v>
      </c>
      <c r="B365" s="42" t="s">
        <v>299</v>
      </c>
      <c r="C365" s="337"/>
      <c r="D365" s="16"/>
      <c r="E365" s="16"/>
    </row>
    <row r="366" spans="1:5" x14ac:dyDescent="0.35">
      <c r="A366" s="16" t="s">
        <v>421</v>
      </c>
      <c r="B366" s="16"/>
      <c r="C366" s="23"/>
      <c r="D366" s="28">
        <f>SUM(C362:C365)</f>
        <v>510273290.62</v>
      </c>
      <c r="E366" s="16"/>
    </row>
    <row r="367" spans="1:5" x14ac:dyDescent="0.35">
      <c r="A367" s="16" t="s">
        <v>503</v>
      </c>
      <c r="B367" s="16"/>
      <c r="C367" s="23"/>
      <c r="D367" s="28">
        <f>D360-D366</f>
        <v>227746950.38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337">
        <v>100428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337">
        <v>2548989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337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337"/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337">
        <v>294274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337">
        <v>53335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337"/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337">
        <v>18413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337">
        <v>13761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337">
        <v>755684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342">
        <v>338721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517</v>
      </c>
      <c r="B381" s="42"/>
      <c r="C381" s="42"/>
      <c r="D381" s="28">
        <f>SUM(C370:C380)</f>
        <v>4123605</v>
      </c>
      <c r="E381" s="28"/>
      <c r="F381" s="56"/>
    </row>
    <row r="382" spans="1:6" x14ac:dyDescent="0.35">
      <c r="A382" s="52" t="s">
        <v>518</v>
      </c>
      <c r="B382" s="42" t="s">
        <v>299</v>
      </c>
      <c r="C382" s="337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4123605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231870555.38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337">
        <v>75318673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7">
        <v>7463130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7">
        <v>2682355</v>
      </c>
      <c r="D391" s="16"/>
      <c r="E391" s="16"/>
    </row>
    <row r="392" spans="1:5" x14ac:dyDescent="0.35">
      <c r="A392" s="16" t="s">
        <v>523</v>
      </c>
      <c r="B392" s="42" t="s">
        <v>299</v>
      </c>
      <c r="C392" s="337">
        <v>38317029</v>
      </c>
      <c r="D392" s="16"/>
      <c r="E392" s="16"/>
    </row>
    <row r="393" spans="1:5" x14ac:dyDescent="0.35">
      <c r="A393" s="16" t="s">
        <v>524</v>
      </c>
      <c r="B393" s="42" t="s">
        <v>299</v>
      </c>
      <c r="C393" s="337"/>
      <c r="D393" s="16"/>
      <c r="E393" s="16"/>
    </row>
    <row r="394" spans="1:5" x14ac:dyDescent="0.35">
      <c r="A394" s="16" t="s">
        <v>525</v>
      </c>
      <c r="B394" s="42" t="s">
        <v>299</v>
      </c>
      <c r="C394" s="337">
        <v>11942748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7">
        <v>5739042</v>
      </c>
      <c r="D395" s="16"/>
      <c r="E395" s="16"/>
    </row>
    <row r="396" spans="1:5" x14ac:dyDescent="0.35">
      <c r="A396" s="16" t="s">
        <v>526</v>
      </c>
      <c r="B396" s="42" t="s">
        <v>299</v>
      </c>
      <c r="C396" s="337">
        <v>1935554</v>
      </c>
      <c r="D396" s="16"/>
      <c r="E396" s="16"/>
    </row>
    <row r="397" spans="1:5" x14ac:dyDescent="0.35">
      <c r="A397" s="16" t="s">
        <v>527</v>
      </c>
      <c r="B397" s="42" t="s">
        <v>299</v>
      </c>
      <c r="C397" s="337"/>
      <c r="D397" s="16"/>
      <c r="E397" s="16"/>
    </row>
    <row r="398" spans="1:5" x14ac:dyDescent="0.35">
      <c r="A398" s="16" t="s">
        <v>528</v>
      </c>
      <c r="B398" s="42" t="s">
        <v>299</v>
      </c>
      <c r="C398" s="337"/>
      <c r="D398" s="16"/>
      <c r="E398" s="16"/>
    </row>
    <row r="399" spans="1:5" x14ac:dyDescent="0.35">
      <c r="A399" s="16" t="s">
        <v>529</v>
      </c>
      <c r="B399" s="42" t="s">
        <v>299</v>
      </c>
      <c r="C399" s="337">
        <v>733283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7">
        <v>520657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7">
        <v>1915572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337">
        <v>77764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7">
        <v>-582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7">
        <v>33139</v>
      </c>
      <c r="D405" s="28">
        <v>0</v>
      </c>
      <c r="E405" s="28"/>
    </row>
    <row r="406" spans="1:9" ht="15" x14ac:dyDescent="0.25">
      <c r="A406" s="29" t="s">
        <v>275</v>
      </c>
      <c r="B406" s="36" t="s">
        <v>299</v>
      </c>
      <c r="C406" s="337">
        <v>229044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7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7">
        <v>3408067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7">
        <v>76223465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7">
        <v>145080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7">
        <v>195734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7">
        <v>4022286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7">
        <v>1879160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2">
        <v>2068824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90718210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234850024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-2979468.6200000048</v>
      </c>
      <c r="E417" s="28"/>
    </row>
    <row r="418" spans="1:13" x14ac:dyDescent="0.35">
      <c r="A418" s="28" t="s">
        <v>535</v>
      </c>
      <c r="B418" s="16"/>
      <c r="C418" s="342">
        <v>6196230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337">
        <v>1153119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7349349</v>
      </c>
      <c r="E420" s="28"/>
      <c r="F420" s="11">
        <f>D420-C399</f>
        <v>6616066</v>
      </c>
    </row>
    <row r="421" spans="1:13" x14ac:dyDescent="0.35">
      <c r="A421" s="28" t="s">
        <v>538</v>
      </c>
      <c r="B421" s="16"/>
      <c r="C421" s="23"/>
      <c r="D421" s="28">
        <f>D417+D420</f>
        <v>4369880.3799999952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337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337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4369880.3799999952</v>
      </c>
      <c r="E424" s="16"/>
    </row>
    <row r="426" spans="1:13" ht="29" customHeight="1" x14ac:dyDescent="0.35">
      <c r="A426" s="353" t="s">
        <v>1370</v>
      </c>
      <c r="B426" s="353"/>
      <c r="C426" s="353"/>
      <c r="D426" s="353"/>
      <c r="E426" s="35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542</v>
      </c>
      <c r="D612" s="227">
        <f>CE90-(BE90+CD90)</f>
        <v>147911</v>
      </c>
      <c r="E612" s="229">
        <f>SUM(C624:D647)+SUM(C668:D713)</f>
        <v>206050631.58699465</v>
      </c>
      <c r="F612" s="229">
        <f>CE64-(AX64+BD64+BE64+BG64+BJ64+BN64+BP64+BQ64+CB64+CC64+CD64)</f>
        <v>36966563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611.93000000000006</v>
      </c>
      <c r="I612" s="227">
        <f>CE92-(AX92+AY92+AZ92+BD92+BE92+BF92+BG92+BJ92+BN92+BO92+BP92+BQ92+BR92+CB92+CC92+CD92)</f>
        <v>50965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738020078</v>
      </c>
      <c r="L612" s="233">
        <f>CE94-(AW94+AX94+AY94+AZ94+BA94+BB94+BC94+BD94+BE94+BF94+BG94+BH94+BI94+BJ94+BK94+BL94+BM94+BN94+BO94+BP94+BQ94+BR94+BS94+BT94+BU94+BV94+BW94+BX94+BY94+BZ94+CA94+CB94+CC94+CD94)</f>
        <v>189.16000000000003</v>
      </c>
    </row>
    <row r="613" spans="1:14" s="211" customFormat="1" ht="12.65" customHeight="1" x14ac:dyDescent="0.3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12795882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5" customHeight="1" x14ac:dyDescent="0.3">
      <c r="A615" s="222"/>
      <c r="B615" s="221" t="s">
        <v>554</v>
      </c>
      <c r="C615" s="227">
        <f>CD69-CD84</f>
        <v>0</v>
      </c>
      <c r="D615" s="227">
        <f>SUM(C614:C615)</f>
        <v>12795882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>
        <v>8310</v>
      </c>
      <c r="B616" s="226" t="s">
        <v>556</v>
      </c>
      <c r="C616" s="227">
        <f>AX85</f>
        <v>194707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138420</v>
      </c>
      <c r="D617" s="227">
        <f>(D615/D612)*BJ90</f>
        <v>25174.609474616493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8470</v>
      </c>
      <c r="B618" s="226" t="s">
        <v>559</v>
      </c>
      <c r="C618" s="227">
        <f>BG85</f>
        <v>0</v>
      </c>
      <c r="D618" s="227">
        <f>(D615/D612)*BG90</f>
        <v>47148.323586481056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8610</v>
      </c>
      <c r="B619" s="226" t="s">
        <v>561</v>
      </c>
      <c r="C619" s="227">
        <f>BN85</f>
        <v>16738168.949999999</v>
      </c>
      <c r="D619" s="227">
        <f>(D615/D612)*BN90</f>
        <v>655404.95319482661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8790</v>
      </c>
      <c r="B620" s="226" t="s">
        <v>563</v>
      </c>
      <c r="C620" s="227">
        <f>CC85</f>
        <v>4707288</v>
      </c>
      <c r="D620" s="227">
        <f>(D615/D612)*CC90</f>
        <v>524600.7967493966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8630</v>
      </c>
      <c r="B621" s="226" t="s">
        <v>565</v>
      </c>
      <c r="C621" s="227">
        <f>BP85</f>
        <v>265980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8770</v>
      </c>
      <c r="B622" s="221" t="s">
        <v>567</v>
      </c>
      <c r="C622" s="227">
        <f>CB85</f>
        <v>2576056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8640</v>
      </c>
      <c r="B623" s="226" t="s">
        <v>569</v>
      </c>
      <c r="C623" s="227">
        <f>BQ85</f>
        <v>732754</v>
      </c>
      <c r="D623" s="227">
        <f>(D615/D612)*BQ90</f>
        <v>0</v>
      </c>
      <c r="E623" s="229">
        <f>SUM(C616:D623)</f>
        <v>26605702.633005321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144319</v>
      </c>
      <c r="D624" s="227">
        <f>(D615/D612)*BD90</f>
        <v>307372.46550966456</v>
      </c>
      <c r="E624" s="229">
        <f>(E623/E612)*SUM(C624:D624)</f>
        <v>58323.377708952532</v>
      </c>
      <c r="F624" s="229">
        <f>SUM(C624:E624)</f>
        <v>510014.84321861708</v>
      </c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4692811.28</v>
      </c>
      <c r="D625" s="227">
        <f>(D615/D612)*AY90</f>
        <v>613447.27073713241</v>
      </c>
      <c r="E625" s="229">
        <f>(E623/E612)*SUM(C625:D625)</f>
        <v>685155.56592773192</v>
      </c>
      <c r="F625" s="229">
        <f>(F624/F612)*AY64</f>
        <v>4111.926874110266</v>
      </c>
      <c r="G625" s="227">
        <f>SUM(C625:F625)</f>
        <v>5995526.0435389746</v>
      </c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25</v>
      </c>
      <c r="D626" s="227">
        <f>(D615/D612)*BR90</f>
        <v>0</v>
      </c>
      <c r="E626" s="229">
        <f>(E623/E612)*SUM(C626:D626)</f>
        <v>3.228054001592854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8620</v>
      </c>
      <c r="B627" s="221" t="s">
        <v>574</v>
      </c>
      <c r="C627" s="227">
        <f>BO85</f>
        <v>109323</v>
      </c>
      <c r="D627" s="227">
        <f>(D615/D612)*BO90</f>
        <v>0</v>
      </c>
      <c r="E627" s="229">
        <f>(E623/E612)*SUM(C627:D627)</f>
        <v>14116.021904645422</v>
      </c>
      <c r="F627" s="229">
        <f>(F624/F612)*BO64</f>
        <v>0</v>
      </c>
      <c r="G627" s="227" t="e">
        <f>(G625/G612)*BO91</f>
        <v>#DIV/0!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73542</v>
      </c>
      <c r="D628" s="227">
        <f>(D615/D612)*AZ90</f>
        <v>16523.540926638314</v>
      </c>
      <c r="E628" s="229">
        <f>(E623/E612)*SUM(C628:D628)</f>
        <v>11629.457191754393</v>
      </c>
      <c r="F628" s="229">
        <f>(F624/F612)*AZ64</f>
        <v>4.5666921511032079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576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577</v>
      </c>
    </row>
    <row r="630" spans="1:14" s="211" customFormat="1" ht="12.65" customHeight="1" x14ac:dyDescent="0.3">
      <c r="A630" s="222">
        <v>8350</v>
      </c>
      <c r="B630" s="226" t="s">
        <v>578</v>
      </c>
      <c r="C630" s="227">
        <f>BA85</f>
        <v>212140</v>
      </c>
      <c r="D630" s="227">
        <f>(D615/D612)*BA90</f>
        <v>48705.515925117128</v>
      </c>
      <c r="E630" s="229">
        <f>(E623/E612)*SUM(C630:D630)</f>
        <v>33680.936459185075</v>
      </c>
      <c r="F630" s="229">
        <f>(F624/F612)*BA64</f>
        <v>-37.554489532637255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579</v>
      </c>
    </row>
    <row r="631" spans="1:14" s="211" customFormat="1" ht="12.65" customHeight="1" x14ac:dyDescent="0.3">
      <c r="A631" s="222">
        <v>8200</v>
      </c>
      <c r="B631" s="226" t="s">
        <v>580</v>
      </c>
      <c r="C631" s="227">
        <f>AW85</f>
        <v>87700</v>
      </c>
      <c r="D631" s="227">
        <f>(D615/D612)*AW90</f>
        <v>0</v>
      </c>
      <c r="E631" s="229">
        <f>(E623/E612)*SUM(C631:D631)</f>
        <v>11324.013437587731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581</v>
      </c>
    </row>
    <row r="632" spans="1:14" s="211" customFormat="1" ht="12.65" customHeight="1" x14ac:dyDescent="0.3">
      <c r="A632" s="222">
        <v>8360</v>
      </c>
      <c r="B632" s="226" t="s">
        <v>582</v>
      </c>
      <c r="C632" s="227">
        <f>BB85</f>
        <v>2811612</v>
      </c>
      <c r="D632" s="227">
        <f>(D615/D612)*BB90</f>
        <v>126911.17559883984</v>
      </c>
      <c r="E632" s="229">
        <f>(E623/E612)*SUM(C632:D632)</f>
        <v>379428.459830607</v>
      </c>
      <c r="F632" s="229">
        <f>(F624/F612)*BB64</f>
        <v>54.81410246626298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583</v>
      </c>
    </row>
    <row r="633" spans="1:14" s="211" customFormat="1" ht="12.65" customHeight="1" x14ac:dyDescent="0.3">
      <c r="A633" s="222">
        <v>8370</v>
      </c>
      <c r="B633" s="226" t="s">
        <v>584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585</v>
      </c>
    </row>
    <row r="634" spans="1:14" s="211" customFormat="1" ht="12.65" customHeight="1" x14ac:dyDescent="0.3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587</v>
      </c>
    </row>
    <row r="635" spans="1:14" s="211" customFormat="1" ht="12.65" customHeight="1" x14ac:dyDescent="0.3">
      <c r="A635" s="222">
        <v>8530</v>
      </c>
      <c r="B635" s="226" t="s">
        <v>588</v>
      </c>
      <c r="C635" s="227">
        <f>BK85</f>
        <v>-13471</v>
      </c>
      <c r="D635" s="227">
        <f>(D615/D612)*BK90</f>
        <v>0</v>
      </c>
      <c r="E635" s="229">
        <f>(E623/E612)*SUM(C635:D635)</f>
        <v>-1739.4046182182935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589</v>
      </c>
    </row>
    <row r="636" spans="1:14" s="211" customFormat="1" ht="12.65" customHeight="1" x14ac:dyDescent="0.3">
      <c r="A636" s="222">
        <v>8480</v>
      </c>
      <c r="B636" s="226" t="s">
        <v>590</v>
      </c>
      <c r="C636" s="227">
        <f>BH85</f>
        <v>0</v>
      </c>
      <c r="D636" s="227">
        <f>(D615/D612)*BH90</f>
        <v>164629.8344680247</v>
      </c>
      <c r="E636" s="229">
        <f>(E623/E612)*SUM(C636:D636)</f>
        <v>21257.359837443051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591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-104382</v>
      </c>
      <c r="D637" s="227">
        <f>(D615/D612)*BL90</f>
        <v>231070.04091649706</v>
      </c>
      <c r="E637" s="229">
        <f>(E623/E612)*SUM(C637:D637)</f>
        <v>16358.233497378302</v>
      </c>
      <c r="F637" s="229">
        <f>(F624/F612)*BL64</f>
        <v>0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592</v>
      </c>
    </row>
    <row r="638" spans="1:14" s="211" customFormat="1" ht="12.65" customHeight="1" x14ac:dyDescent="0.3">
      <c r="A638" s="222">
        <v>8590</v>
      </c>
      <c r="B638" s="226" t="s">
        <v>593</v>
      </c>
      <c r="C638" s="227">
        <f>BM85</f>
        <v>126464</v>
      </c>
      <c r="D638" s="227">
        <f>(D615/D612)*BM90</f>
        <v>0</v>
      </c>
      <c r="E638" s="229">
        <f>(E623/E612)*SUM(C638:D638)</f>
        <v>16329.304850297547</v>
      </c>
      <c r="F638" s="229">
        <f>(F624/F612)*BM64</f>
        <v>0.71742595727301151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594</v>
      </c>
    </row>
    <row r="639" spans="1:14" s="211" customFormat="1" ht="12.65" customHeight="1" x14ac:dyDescent="0.3">
      <c r="A639" s="222">
        <v>8660</v>
      </c>
      <c r="B639" s="226" t="s">
        <v>595</v>
      </c>
      <c r="C639" s="227">
        <f>BS85</f>
        <v>984022.5</v>
      </c>
      <c r="D639" s="227">
        <f>(D615/D612)*BS90</f>
        <v>5450.173185226251</v>
      </c>
      <c r="E639" s="229">
        <f>(E623/E612)*SUM(C639:D639)</f>
        <v>127762.84888569392</v>
      </c>
      <c r="F639" s="229">
        <f>(F624/F612)*BS64</f>
        <v>388.99663202524152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596</v>
      </c>
    </row>
    <row r="640" spans="1:14" s="211" customFormat="1" ht="12.65" customHeight="1" x14ac:dyDescent="0.3">
      <c r="A640" s="222">
        <v>8670</v>
      </c>
      <c r="B640" s="226" t="s">
        <v>597</v>
      </c>
      <c r="C640" s="227">
        <f>BT85</f>
        <v>739988</v>
      </c>
      <c r="D640" s="227">
        <f>(D615/D612)*BT90</f>
        <v>70333.187295062569</v>
      </c>
      <c r="E640" s="229">
        <f>(E623/E612)*SUM(C640:D640)</f>
        <v>104630.42204893197</v>
      </c>
      <c r="F640" s="229">
        <f>(F624/F612)*BT64</f>
        <v>58.539198782872845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598</v>
      </c>
    </row>
    <row r="641" spans="1:14" s="211" customFormat="1" ht="12.65" customHeight="1" x14ac:dyDescent="0.3">
      <c r="A641" s="222">
        <v>8680</v>
      </c>
      <c r="B641" s="226" t="s">
        <v>599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600</v>
      </c>
    </row>
    <row r="642" spans="1:14" s="211" customFormat="1" ht="12.65" customHeight="1" x14ac:dyDescent="0.3">
      <c r="A642" s="222">
        <v>8690</v>
      </c>
      <c r="B642" s="226" t="s">
        <v>601</v>
      </c>
      <c r="C642" s="227">
        <f>BV85</f>
        <v>-25205</v>
      </c>
      <c r="D642" s="227">
        <f>(D615/D612)*BV90</f>
        <v>128035.81451007701</v>
      </c>
      <c r="E642" s="229">
        <f>(E623/E612)*SUM(C642:D642)</f>
        <v>13277.736890652264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602</v>
      </c>
    </row>
    <row r="643" spans="1:14" s="211" customFormat="1" ht="12.65" customHeight="1" x14ac:dyDescent="0.3">
      <c r="A643" s="222">
        <v>8700</v>
      </c>
      <c r="B643" s="226" t="s">
        <v>603</v>
      </c>
      <c r="C643" s="227">
        <f>BW85</f>
        <v>0</v>
      </c>
      <c r="D643" s="227">
        <f>(D615/D612)*BW90</f>
        <v>0</v>
      </c>
      <c r="E643" s="229">
        <f>(E623/E612)*SUM(C643:D643)</f>
        <v>0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604</v>
      </c>
    </row>
    <row r="644" spans="1:14" s="211" customFormat="1" ht="12.65" customHeight="1" x14ac:dyDescent="0.3">
      <c r="A644" s="222">
        <v>8710</v>
      </c>
      <c r="B644" s="226" t="s">
        <v>605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606</v>
      </c>
    </row>
    <row r="645" spans="1:14" s="211" customFormat="1" ht="12.65" customHeight="1" x14ac:dyDescent="0.3">
      <c r="A645" s="222">
        <v>8720</v>
      </c>
      <c r="B645" s="226" t="s">
        <v>607</v>
      </c>
      <c r="C645" s="227">
        <f>BY85</f>
        <v>5639996</v>
      </c>
      <c r="D645" s="227">
        <f>(D615/D612)*BY90</f>
        <v>177260.39454807283</v>
      </c>
      <c r="E645" s="229">
        <f>(E623/E612)*SUM(C645:D645)</f>
        <v>751136.71130850096</v>
      </c>
      <c r="F645" s="229">
        <f>(F624/F612)*BY64</f>
        <v>1340.9518940614055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608</v>
      </c>
    </row>
    <row r="646" spans="1:14" s="211" customFormat="1" ht="12.65" customHeight="1" x14ac:dyDescent="0.3">
      <c r="A646" s="222">
        <v>8730</v>
      </c>
      <c r="B646" s="226" t="s">
        <v>609</v>
      </c>
      <c r="C646" s="227">
        <f>BZ85</f>
        <v>3385486</v>
      </c>
      <c r="D646" s="227">
        <f>(D615/D612)*BZ90</f>
        <v>0</v>
      </c>
      <c r="E646" s="229">
        <f>(E623/E612)*SUM(C646:D646)</f>
        <v>437141.26518546342</v>
      </c>
      <c r="F646" s="229">
        <f>(F624/F612)*BZ64</f>
        <v>6.5120202275550279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8740</v>
      </c>
      <c r="B647" s="226" t="s">
        <v>611</v>
      </c>
      <c r="C647" s="227">
        <f>CA85</f>
        <v>1335827</v>
      </c>
      <c r="D647" s="227">
        <f>(D615/D612)*CA90</f>
        <v>0</v>
      </c>
      <c r="E647" s="229">
        <f>(E623/E612)*SUM(C647:D647)</f>
        <v>172484.86771143108</v>
      </c>
      <c r="F647" s="229">
        <f>(F624/F612)*CA64</f>
        <v>1.5728184447908329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612</v>
      </c>
    </row>
    <row r="648" spans="1:14" s="211" customFormat="1" ht="12.65" customHeight="1" x14ac:dyDescent="0.3">
      <c r="A648" s="222"/>
      <c r="B648" s="222"/>
      <c r="C648" s="211">
        <f>SUM(C614:C647)</f>
        <v>58349453.730000004</v>
      </c>
      <c r="L648" s="225"/>
    </row>
    <row r="666" spans="1:14" s="211" customFormat="1" ht="12.65" customHeight="1" x14ac:dyDescent="0.3">
      <c r="C666" s="220" t="s">
        <v>613</v>
      </c>
      <c r="M666" s="220" t="s">
        <v>614</v>
      </c>
    </row>
    <row r="667" spans="1:14" s="211" customFormat="1" ht="12.65" customHeight="1" x14ac:dyDescent="0.3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5" customHeight="1" x14ac:dyDescent="0.3">
      <c r="A668" s="222">
        <v>6010</v>
      </c>
      <c r="B668" s="221" t="s">
        <v>342</v>
      </c>
      <c r="C668" s="227">
        <f>C85</f>
        <v>9661576</v>
      </c>
      <c r="D668" s="227">
        <f>(D615/D612)*C90</f>
        <v>968746.65600259614</v>
      </c>
      <c r="E668" s="229">
        <f>(E623/E612)*SUM(C668:D668)</f>
        <v>1372610.2235172943</v>
      </c>
      <c r="F668" s="229">
        <f>(F624/F612)*C64</f>
        <v>7334.8526139350743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616</v>
      </c>
    </row>
    <row r="669" spans="1:14" s="211" customFormat="1" ht="12.65" customHeight="1" x14ac:dyDescent="0.3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617</v>
      </c>
    </row>
    <row r="670" spans="1:14" s="211" customFormat="1" ht="12.65" customHeight="1" x14ac:dyDescent="0.3">
      <c r="A670" s="222">
        <v>6070</v>
      </c>
      <c r="B670" s="221" t="s">
        <v>618</v>
      </c>
      <c r="C670" s="227">
        <f>E85</f>
        <v>25005144.399999999</v>
      </c>
      <c r="D670" s="227">
        <f>(D615/D612)*E90</f>
        <v>2286563.9279161114</v>
      </c>
      <c r="E670" s="229">
        <f>(E623/E612)*SUM(C670:D670)</f>
        <v>3523964.3311293842</v>
      </c>
      <c r="F670" s="229">
        <f>(F624/F612)*E64</f>
        <v>17799.889866064394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619</v>
      </c>
    </row>
    <row r="671" spans="1:14" s="211" customFormat="1" ht="12.65" customHeight="1" x14ac:dyDescent="0.3">
      <c r="A671" s="222">
        <v>6100</v>
      </c>
      <c r="B671" s="221" t="s">
        <v>620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621</v>
      </c>
    </row>
    <row r="672" spans="1:14" s="211" customFormat="1" ht="12.65" customHeight="1" x14ac:dyDescent="0.3">
      <c r="A672" s="222">
        <v>6120</v>
      </c>
      <c r="B672" s="221" t="s">
        <v>622</v>
      </c>
      <c r="C672" s="227">
        <f>G85</f>
        <v>1615758</v>
      </c>
      <c r="D672" s="227">
        <f>(D615/D612)*G90</f>
        <v>373726.16127265716</v>
      </c>
      <c r="E672" s="229">
        <f>(E623/E612)*SUM(C672:D672)</f>
        <v>256886.49231607214</v>
      </c>
      <c r="F672" s="229">
        <f>(F624/F612)*G64</f>
        <v>160.74480438822803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623</v>
      </c>
    </row>
    <row r="673" spans="1:14" s="211" customFormat="1" ht="12.65" customHeight="1" x14ac:dyDescent="0.3">
      <c r="A673" s="222">
        <v>6140</v>
      </c>
      <c r="B673" s="221" t="s">
        <v>624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625</v>
      </c>
    </row>
    <row r="674" spans="1:14" s="211" customFormat="1" ht="12.65" customHeight="1" x14ac:dyDescent="0.3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627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312795</v>
      </c>
      <c r="D675" s="227">
        <f>(D615/D612)*J90</f>
        <v>52252.454029788183</v>
      </c>
      <c r="E675" s="229">
        <f>(E623/E612)*SUM(C675:D675)</f>
        <v>47135.715790085647</v>
      </c>
      <c r="F675" s="229">
        <f>(F624/F612)*J64</f>
        <v>1.9039381173783767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628</v>
      </c>
    </row>
    <row r="676" spans="1:14" s="211" customFormat="1" ht="12.65" customHeight="1" x14ac:dyDescent="0.3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629</v>
      </c>
    </row>
    <row r="677" spans="1:14" s="211" customFormat="1" ht="12.65" customHeight="1" x14ac:dyDescent="0.3">
      <c r="A677" s="222">
        <v>6210</v>
      </c>
      <c r="B677" s="221" t="s">
        <v>349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630</v>
      </c>
    </row>
    <row r="678" spans="1:14" s="211" customFormat="1" ht="12.65" customHeight="1" x14ac:dyDescent="0.3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632</v>
      </c>
    </row>
    <row r="679" spans="1:14" s="211" customFormat="1" ht="12.65" customHeight="1" x14ac:dyDescent="0.3">
      <c r="A679" s="222">
        <v>6400</v>
      </c>
      <c r="B679" s="221" t="s">
        <v>633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634</v>
      </c>
    </row>
    <row r="680" spans="1:14" s="211" customFormat="1" ht="12.65" customHeight="1" x14ac:dyDescent="0.3">
      <c r="A680" s="222">
        <v>7010</v>
      </c>
      <c r="B680" s="221" t="s">
        <v>635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636</v>
      </c>
    </row>
    <row r="681" spans="1:14" s="211" customFormat="1" ht="12.65" customHeight="1" x14ac:dyDescent="0.3">
      <c r="A681" s="222">
        <v>7020</v>
      </c>
      <c r="B681" s="221" t="s">
        <v>637</v>
      </c>
      <c r="C681" s="227">
        <f>P85</f>
        <v>13226181</v>
      </c>
      <c r="D681" s="227">
        <f>(D615/D612)*P90</f>
        <v>1144882.4116394317</v>
      </c>
      <c r="E681" s="229">
        <f>(E623/E612)*SUM(C681:D681)</f>
        <v>1855622.7501234927</v>
      </c>
      <c r="F681" s="229">
        <f>(F624/F612)*P64</f>
        <v>78856.550129661264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638</v>
      </c>
    </row>
    <row r="682" spans="1:14" s="211" customFormat="1" ht="12.65" customHeight="1" x14ac:dyDescent="0.3">
      <c r="A682" s="222">
        <v>7030</v>
      </c>
      <c r="B682" s="221" t="s">
        <v>639</v>
      </c>
      <c r="C682" s="227">
        <f>Q85</f>
        <v>7527110</v>
      </c>
      <c r="D682" s="227">
        <f>(D615/D612)*Q90</f>
        <v>100525.4165275064</v>
      </c>
      <c r="E682" s="229">
        <f>(E623/E612)*SUM(C682:D682)</f>
        <v>984896.76116051967</v>
      </c>
      <c r="F682" s="229">
        <f>(F624/F612)*Q64</f>
        <v>7503.3925272821334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640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11479087</v>
      </c>
      <c r="D683" s="227">
        <f>(D615/D612)*R90</f>
        <v>0</v>
      </c>
      <c r="E683" s="229">
        <f>(E623/E612)*SUM(C683:D683)</f>
        <v>1482204.5089993004</v>
      </c>
      <c r="F683" s="229">
        <f>(F624/F612)*R64</f>
        <v>2069.222020611659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641</v>
      </c>
    </row>
    <row r="684" spans="1:14" s="211" customFormat="1" ht="12.65" customHeight="1" x14ac:dyDescent="0.3">
      <c r="A684" s="222">
        <v>7050</v>
      </c>
      <c r="B684" s="221" t="s">
        <v>642</v>
      </c>
      <c r="C684" s="227">
        <f>S85</f>
        <v>3620562</v>
      </c>
      <c r="D684" s="227">
        <f>(D615/D612)*S90</f>
        <v>524687.30743487633</v>
      </c>
      <c r="E684" s="229">
        <f>(E623/E612)*SUM(C684:D684)</f>
        <v>535243.54457860638</v>
      </c>
      <c r="F684" s="229">
        <f>(F624/F612)*S64</f>
        <v>25281.249138466432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643</v>
      </c>
    </row>
    <row r="685" spans="1:14" s="211" customFormat="1" ht="12.65" customHeight="1" x14ac:dyDescent="0.3">
      <c r="A685" s="222">
        <v>7060</v>
      </c>
      <c r="B685" s="221" t="s">
        <v>644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645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9379292.9499999993</v>
      </c>
      <c r="D686" s="227">
        <f>(D615/D612)*U90</f>
        <v>406167.66832757532</v>
      </c>
      <c r="E686" s="229">
        <f>(E623/E612)*SUM(C686:D686)</f>
        <v>1263519.8122568645</v>
      </c>
      <c r="F686" s="229">
        <f>(F624/F612)*U64</f>
        <v>25568.178131416564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646</v>
      </c>
    </row>
    <row r="687" spans="1:14" s="211" customFormat="1" ht="12.65" customHeight="1" x14ac:dyDescent="0.3">
      <c r="A687" s="222">
        <v>7110</v>
      </c>
      <c r="B687" s="221" t="s">
        <v>647</v>
      </c>
      <c r="C687" s="227">
        <f>V85</f>
        <v>6882943</v>
      </c>
      <c r="D687" s="227">
        <f>(D615/D612)*V90</f>
        <v>448211.86147074925</v>
      </c>
      <c r="E687" s="229">
        <f>(E623/E612)*SUM(C687:D687)</f>
        <v>946614.55147470231</v>
      </c>
      <c r="F687" s="229">
        <f>(F624/F612)*V64</f>
        <v>28388.103636396281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648</v>
      </c>
    </row>
    <row r="688" spans="1:14" s="211" customFormat="1" ht="12.65" customHeight="1" x14ac:dyDescent="0.3">
      <c r="A688" s="222">
        <v>7120</v>
      </c>
      <c r="B688" s="221" t="s">
        <v>649</v>
      </c>
      <c r="C688" s="227">
        <f>W85</f>
        <v>1173323</v>
      </c>
      <c r="D688" s="227">
        <f>(D615/D612)*W90</f>
        <v>179163.62962862803</v>
      </c>
      <c r="E688" s="229">
        <f>(E623/E612)*SUM(C688:D688)</f>
        <v>174635.99507494099</v>
      </c>
      <c r="F688" s="229">
        <f>(F624/F612)*W64</f>
        <v>1335.2400797092703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650</v>
      </c>
    </row>
    <row r="689" spans="1:14" s="211" customFormat="1" ht="12.65" customHeight="1" x14ac:dyDescent="0.3">
      <c r="A689" s="222">
        <v>7130</v>
      </c>
      <c r="B689" s="221" t="s">
        <v>651</v>
      </c>
      <c r="C689" s="227">
        <f>X85</f>
        <v>2622339</v>
      </c>
      <c r="D689" s="227">
        <f>(D615/D612)*X90</f>
        <v>118433.12842182122</v>
      </c>
      <c r="E689" s="229">
        <f>(E623/E612)*SUM(C689:D689)</f>
        <v>353894.41746424895</v>
      </c>
      <c r="F689" s="229">
        <f>(F624/F612)*X64</f>
        <v>4943.4787452017836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652</v>
      </c>
    </row>
    <row r="690" spans="1:14" s="211" customFormat="1" ht="12.65" customHeight="1" x14ac:dyDescent="0.3">
      <c r="A690" s="222">
        <v>7140</v>
      </c>
      <c r="B690" s="221" t="s">
        <v>653</v>
      </c>
      <c r="C690" s="227">
        <f>Y85</f>
        <v>8469397</v>
      </c>
      <c r="D690" s="227">
        <f>(D615/D612)*Y90</f>
        <v>553235.8336432043</v>
      </c>
      <c r="E690" s="229">
        <f>(E623/E612)*SUM(C690:D690)</f>
        <v>1165021.8409418005</v>
      </c>
      <c r="F690" s="229">
        <f>(F624/F612)*Y64</f>
        <v>3609.2734144693495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654</v>
      </c>
    </row>
    <row r="691" spans="1:14" s="211" customFormat="1" ht="12.65" customHeight="1" x14ac:dyDescent="0.3">
      <c r="A691" s="222">
        <v>7150</v>
      </c>
      <c r="B691" s="221" t="s">
        <v>655</v>
      </c>
      <c r="C691" s="227">
        <f>Z85</f>
        <v>8406980</v>
      </c>
      <c r="D691" s="227">
        <f>(D615/D612)*Z90</f>
        <v>932239.14673012821</v>
      </c>
      <c r="E691" s="229">
        <f>(E623/E612)*SUM(C691:D691)</f>
        <v>1205900.1495341917</v>
      </c>
      <c r="F691" s="229">
        <f>(F624/F612)*Z64</f>
        <v>3102.9086551648484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656</v>
      </c>
    </row>
    <row r="692" spans="1:14" s="211" customFormat="1" ht="12.65" customHeight="1" x14ac:dyDescent="0.3">
      <c r="A692" s="222">
        <v>7160</v>
      </c>
      <c r="B692" s="221" t="s">
        <v>657</v>
      </c>
      <c r="C692" s="227">
        <f>AA85</f>
        <v>1138662</v>
      </c>
      <c r="D692" s="227">
        <f>(D615/D612)*AA90</f>
        <v>81925.619149353326</v>
      </c>
      <c r="E692" s="229">
        <f>(E623/E612)*SUM(C692:D692)</f>
        <v>157604.90993159058</v>
      </c>
      <c r="F692" s="229">
        <f>(F624/F612)*AA64</f>
        <v>5145.8342551118467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658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26853645.879999999</v>
      </c>
      <c r="D693" s="227">
        <f>(D615/D612)*AB90</f>
        <v>245776.85744805998</v>
      </c>
      <c r="E693" s="229">
        <f>(E623/E612)*SUM(C693:D693)</f>
        <v>3499136.0003390233</v>
      </c>
      <c r="F693" s="229">
        <f>(F624/F612)*AB64</f>
        <v>266944.12714457972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659</v>
      </c>
    </row>
    <row r="694" spans="1:14" s="211" customFormat="1" ht="12.65" customHeight="1" x14ac:dyDescent="0.3">
      <c r="A694" s="222">
        <v>7180</v>
      </c>
      <c r="B694" s="221" t="s">
        <v>660</v>
      </c>
      <c r="C694" s="227">
        <f>AC85</f>
        <v>5166879</v>
      </c>
      <c r="D694" s="227">
        <f>(D615/D612)*AC90</f>
        <v>228647.74172306317</v>
      </c>
      <c r="E694" s="229">
        <f>(E623/E612)*SUM(C694:D694)</f>
        <v>696682.06757281546</v>
      </c>
      <c r="F694" s="229">
        <f>(F624/F612)*AC64</f>
        <v>5260.8569513769444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661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662</v>
      </c>
    </row>
    <row r="696" spans="1:14" s="211" customFormat="1" ht="12.65" customHeight="1" x14ac:dyDescent="0.3">
      <c r="A696" s="222">
        <v>7200</v>
      </c>
      <c r="B696" s="221" t="s">
        <v>663</v>
      </c>
      <c r="C696" s="227">
        <f>AE85</f>
        <v>2002817</v>
      </c>
      <c r="D696" s="227">
        <f>(D615/D612)*AE90</f>
        <v>0</v>
      </c>
      <c r="E696" s="229">
        <f>(E623/E612)*SUM(C696:D696)</f>
        <v>258608.0572523278</v>
      </c>
      <c r="F696" s="229">
        <f>(F624/F612)*AE64</f>
        <v>325.86314778521654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664</v>
      </c>
    </row>
    <row r="697" spans="1:14" s="211" customFormat="1" ht="12.65" customHeight="1" x14ac:dyDescent="0.3">
      <c r="A697" s="222">
        <v>7220</v>
      </c>
      <c r="B697" s="221" t="s">
        <v>665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666</v>
      </c>
    </row>
    <row r="698" spans="1:14" s="211" customFormat="1" ht="12.65" customHeight="1" x14ac:dyDescent="0.3">
      <c r="A698" s="222">
        <v>7230</v>
      </c>
      <c r="B698" s="221" t="s">
        <v>667</v>
      </c>
      <c r="C698" s="227">
        <f>AG85</f>
        <v>21504956.259999998</v>
      </c>
      <c r="D698" s="227">
        <f>(D615/D612)*AG90</f>
        <v>847026.12153254321</v>
      </c>
      <c r="E698" s="229">
        <f>(E623/E612)*SUM(C698:D698)</f>
        <v>2886136.2468095636</v>
      </c>
      <c r="F698" s="229">
        <f>(F624/F612)*AG64</f>
        <v>14875.868614014968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668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669</v>
      </c>
    </row>
    <row r="700" spans="1:14" s="211" customFormat="1" ht="12.65" customHeight="1" x14ac:dyDescent="0.3">
      <c r="A700" s="222">
        <v>7250</v>
      </c>
      <c r="B700" s="221" t="s">
        <v>670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671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6069237</v>
      </c>
      <c r="D701" s="227">
        <f>(D615/D612)*AJ90</f>
        <v>161601.96047623231</v>
      </c>
      <c r="E701" s="229">
        <f>(E623/E612)*SUM(C701:D701)</f>
        <v>804539.38558583846</v>
      </c>
      <c r="F701" s="229">
        <f>(F624/F612)*AJ64</f>
        <v>5429.6727977844939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672</v>
      </c>
    </row>
    <row r="702" spans="1:14" s="211" customFormat="1" ht="12.65" customHeight="1" x14ac:dyDescent="0.3">
      <c r="A702" s="222">
        <v>7310</v>
      </c>
      <c r="B702" s="221" t="s">
        <v>673</v>
      </c>
      <c r="C702" s="227">
        <f>AK85</f>
        <v>1687885</v>
      </c>
      <c r="D702" s="227">
        <f>(D615/D612)*AK90</f>
        <v>0</v>
      </c>
      <c r="E702" s="229">
        <f>(E623/E612)*SUM(C702:D702)</f>
        <v>217943.35713914217</v>
      </c>
      <c r="F702" s="229">
        <f>(F624/F612)*AK64</f>
        <v>124.66655672921023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674</v>
      </c>
    </row>
    <row r="703" spans="1:14" s="211" customFormat="1" ht="12.65" customHeight="1" x14ac:dyDescent="0.3">
      <c r="A703" s="222">
        <v>7320</v>
      </c>
      <c r="B703" s="221" t="s">
        <v>675</v>
      </c>
      <c r="C703" s="227">
        <f>AL85</f>
        <v>483006</v>
      </c>
      <c r="D703" s="227">
        <f>(D615/D612)*AL90</f>
        <v>0</v>
      </c>
      <c r="E703" s="229">
        <f>(E623/E612)*SUM(C703:D703)</f>
        <v>62366.778043734324</v>
      </c>
      <c r="F703" s="229">
        <f>(F624/F612)*AL64</f>
        <v>21.922881655900294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676</v>
      </c>
    </row>
    <row r="704" spans="1:14" s="211" customFormat="1" ht="12.65" customHeight="1" x14ac:dyDescent="0.3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678</v>
      </c>
    </row>
    <row r="705" spans="1:14" s="211" customFormat="1" ht="12.65" customHeight="1" x14ac:dyDescent="0.3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680</v>
      </c>
    </row>
    <row r="706" spans="1:14" s="211" customFormat="1" ht="12.65" customHeight="1" x14ac:dyDescent="0.3">
      <c r="A706" s="222">
        <v>7350</v>
      </c>
      <c r="B706" s="221" t="s">
        <v>681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682</v>
      </c>
    </row>
    <row r="707" spans="1:14" s="211" customFormat="1" ht="12.65" customHeight="1" x14ac:dyDescent="0.3">
      <c r="A707" s="222">
        <v>7380</v>
      </c>
      <c r="B707" s="221" t="s">
        <v>683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684</v>
      </c>
    </row>
    <row r="708" spans="1:14" s="211" customFormat="1" ht="12.65" customHeight="1" x14ac:dyDescent="0.3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686</v>
      </c>
    </row>
    <row r="709" spans="1:14" s="211" customFormat="1" ht="12.65" customHeight="1" x14ac:dyDescent="0.3">
      <c r="A709" s="222">
        <v>7400</v>
      </c>
      <c r="B709" s="221" t="s">
        <v>687</v>
      </c>
      <c r="C709" s="227">
        <f>AR85</f>
        <v>17304</v>
      </c>
      <c r="D709" s="227">
        <f>(D615/D612)*AR90</f>
        <v>0</v>
      </c>
      <c r="E709" s="229">
        <f>(E623/E612)*SUM(C709:D709)</f>
        <v>2234.3298577425098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688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689</v>
      </c>
    </row>
    <row r="711" spans="1:14" s="211" customFormat="1" ht="12.65" customHeight="1" x14ac:dyDescent="0.3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691</v>
      </c>
    </row>
    <row r="712" spans="1:14" s="211" customFormat="1" ht="12.65" customHeight="1" x14ac:dyDescent="0.3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693</v>
      </c>
    </row>
    <row r="713" spans="1:14" s="211" customFormat="1" ht="12.65" customHeight="1" x14ac:dyDescent="0.3">
      <c r="A713" s="222">
        <v>7490</v>
      </c>
      <c r="B713" s="221" t="s">
        <v>694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695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232656334.22000003</v>
      </c>
      <c r="D715" s="211">
        <f>SUM(D616:D647)+SUM(D668:D713)</f>
        <v>12795881.999999998</v>
      </c>
      <c r="E715" s="211">
        <f>SUM(E624:E647)+SUM(E668:E713)</f>
        <v>26605702.633005321</v>
      </c>
      <c r="F715" s="211">
        <f>SUM(F625:F648)+SUM(F668:F713)</f>
        <v>510014.84321861714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696</v>
      </c>
    </row>
    <row r="716" spans="1:14" s="211" customFormat="1" ht="12.65" customHeight="1" x14ac:dyDescent="0.3">
      <c r="C716" s="224">
        <f>CE85</f>
        <v>232656334.22</v>
      </c>
      <c r="D716" s="211">
        <f>D615</f>
        <v>12795882</v>
      </c>
      <c r="E716" s="211">
        <f>E623</f>
        <v>26605702.633005321</v>
      </c>
      <c r="F716" s="211">
        <f>F624</f>
        <v>510014.84321861708</v>
      </c>
      <c r="G716" s="211">
        <f>G625</f>
        <v>5995526.0435389746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58349453.730000004</v>
      </c>
      <c r="N716" s="221" t="s">
        <v>697</v>
      </c>
    </row>
  </sheetData>
  <sheetProtection algorithmName="SHA-512" hashValue="wUusLkwWmcO5KoQRrvgXve4B0qXHBq/o9Vs0/KNXOKx3vANRJaPWpjcHFRiZI6TEBMa4CYuQETAH2Y4SB/gf8g==" saltValue="7wY07OA6+YCD1FgwsgUws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8A1AD-C123-475E-8251-D69391645DCB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904</v>
      </c>
      <c r="B1" s="178"/>
      <c r="C1" s="178"/>
    </row>
    <row r="2" spans="1:3" ht="20.149999999999999" customHeight="1" x14ac:dyDescent="0.35">
      <c r="A2" s="177"/>
      <c r="B2" s="178"/>
      <c r="C2" s="103" t="s">
        <v>905</v>
      </c>
    </row>
    <row r="3" spans="1:3" ht="20.149999999999999" customHeight="1" x14ac:dyDescent="0.35">
      <c r="A3" s="129" t="str">
        <f>"Hospital: "&amp;data!C98</f>
        <v>Hospital: PROVIDENCE ST MARY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906</v>
      </c>
      <c r="C4" s="182"/>
    </row>
    <row r="5" spans="1:3" ht="20.149999999999999" customHeight="1" x14ac:dyDescent="0.35">
      <c r="A5" s="183">
        <v>1</v>
      </c>
      <c r="B5" s="184" t="s">
        <v>423</v>
      </c>
      <c r="C5" s="184"/>
    </row>
    <row r="6" spans="1:3" ht="20.149999999999999" customHeight="1" x14ac:dyDescent="0.35">
      <c r="A6" s="183">
        <v>2</v>
      </c>
      <c r="B6" s="185" t="s">
        <v>424</v>
      </c>
      <c r="C6" s="185">
        <f>data!C266</f>
        <v>169773616</v>
      </c>
    </row>
    <row r="7" spans="1:3" ht="20.149999999999999" customHeight="1" x14ac:dyDescent="0.35">
      <c r="A7" s="183">
        <v>3</v>
      </c>
      <c r="B7" s="185" t="s">
        <v>425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426</v>
      </c>
      <c r="C8" s="185">
        <f>data!C268</f>
        <v>35950113</v>
      </c>
    </row>
    <row r="9" spans="1:3" ht="20.149999999999999" customHeight="1" x14ac:dyDescent="0.35">
      <c r="A9" s="183">
        <v>5</v>
      </c>
      <c r="B9" s="185" t="s">
        <v>907</v>
      </c>
      <c r="C9" s="185">
        <f>data!C269</f>
        <v>35345462</v>
      </c>
    </row>
    <row r="10" spans="1:3" ht="20.149999999999999" customHeight="1" x14ac:dyDescent="0.35">
      <c r="A10" s="183">
        <v>6</v>
      </c>
      <c r="B10" s="185" t="s">
        <v>908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909</v>
      </c>
      <c r="C11" s="185">
        <f>data!C271</f>
        <v>11174944</v>
      </c>
    </row>
    <row r="12" spans="1:3" ht="20.149999999999999" customHeight="1" x14ac:dyDescent="0.35">
      <c r="A12" s="183">
        <v>8</v>
      </c>
      <c r="B12" s="185" t="s">
        <v>430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431</v>
      </c>
      <c r="C13" s="185">
        <f>data!C273</f>
        <v>1928714</v>
      </c>
    </row>
    <row r="14" spans="1:3" ht="20.149999999999999" customHeight="1" x14ac:dyDescent="0.35">
      <c r="A14" s="183">
        <v>10</v>
      </c>
      <c r="B14" s="185" t="s">
        <v>432</v>
      </c>
      <c r="C14" s="185">
        <f>data!C274</f>
        <v>958118</v>
      </c>
    </row>
    <row r="15" spans="1:3" ht="20.149999999999999" customHeight="1" x14ac:dyDescent="0.35">
      <c r="A15" s="183">
        <v>11</v>
      </c>
      <c r="B15" s="185" t="s">
        <v>910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911</v>
      </c>
      <c r="C16" s="185">
        <f>data!D276</f>
        <v>184440043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912</v>
      </c>
      <c r="C18" s="184"/>
    </row>
    <row r="19" spans="1:3" ht="20.149999999999999" customHeight="1" x14ac:dyDescent="0.35">
      <c r="A19" s="183">
        <v>15</v>
      </c>
      <c r="B19" s="185" t="s">
        <v>424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425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436</v>
      </c>
      <c r="C21" s="185">
        <f>data!C280</f>
        <v>38608664</v>
      </c>
    </row>
    <row r="22" spans="1:3" ht="20.149999999999999" customHeight="1" x14ac:dyDescent="0.35">
      <c r="A22" s="183">
        <v>18</v>
      </c>
      <c r="B22" s="185" t="s">
        <v>913</v>
      </c>
      <c r="C22" s="185">
        <f>data!D281</f>
        <v>38608664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914</v>
      </c>
      <c r="C24" s="184"/>
    </row>
    <row r="25" spans="1:3" ht="20.149999999999999" customHeight="1" x14ac:dyDescent="0.35">
      <c r="A25" s="183">
        <v>21</v>
      </c>
      <c r="B25" s="185" t="s">
        <v>393</v>
      </c>
      <c r="C25" s="185">
        <f>data!C283</f>
        <v>2525564</v>
      </c>
    </row>
    <row r="26" spans="1:3" ht="20.149999999999999" customHeight="1" x14ac:dyDescent="0.35">
      <c r="A26" s="183">
        <v>22</v>
      </c>
      <c r="B26" s="185" t="s">
        <v>394</v>
      </c>
      <c r="C26" s="185">
        <f>data!C284</f>
        <v>1906095</v>
      </c>
    </row>
    <row r="27" spans="1:3" ht="20.149999999999999" customHeight="1" x14ac:dyDescent="0.35">
      <c r="A27" s="183">
        <v>23</v>
      </c>
      <c r="B27" s="185" t="s">
        <v>395</v>
      </c>
      <c r="C27" s="185">
        <f>data!C285</f>
        <v>80588621</v>
      </c>
    </row>
    <row r="28" spans="1:3" ht="20.149999999999999" customHeight="1" x14ac:dyDescent="0.35">
      <c r="A28" s="183">
        <v>24</v>
      </c>
      <c r="B28" s="185" t="s">
        <v>915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397</v>
      </c>
      <c r="C29" s="185">
        <f>data!C287</f>
        <v>5937745</v>
      </c>
    </row>
    <row r="30" spans="1:3" ht="20.149999999999999" customHeight="1" x14ac:dyDescent="0.35">
      <c r="A30" s="183">
        <v>26</v>
      </c>
      <c r="B30" s="185" t="s">
        <v>441</v>
      </c>
      <c r="C30" s="185">
        <f>data!C288</f>
        <v>71371558</v>
      </c>
    </row>
    <row r="31" spans="1:3" ht="20.149999999999999" customHeight="1" x14ac:dyDescent="0.35">
      <c r="A31" s="183">
        <v>27</v>
      </c>
      <c r="B31" s="185" t="s">
        <v>400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401</v>
      </c>
      <c r="C32" s="185">
        <f>data!C290</f>
        <v>6774122</v>
      </c>
    </row>
    <row r="33" spans="1:3" ht="20.149999999999999" customHeight="1" x14ac:dyDescent="0.35">
      <c r="A33" s="183">
        <v>29</v>
      </c>
      <c r="B33" s="185" t="s">
        <v>614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916</v>
      </c>
      <c r="C34" s="185">
        <f>data!C292</f>
        <v>137374512</v>
      </c>
    </row>
    <row r="35" spans="1:3" ht="20.149999999999999" customHeight="1" x14ac:dyDescent="0.35">
      <c r="A35" s="183">
        <v>31</v>
      </c>
      <c r="B35" s="185" t="s">
        <v>917</v>
      </c>
      <c r="C35" s="185">
        <f>data!D293</f>
        <v>31729193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918</v>
      </c>
      <c r="C37" s="184"/>
    </row>
    <row r="38" spans="1:3" ht="20.149999999999999" customHeight="1" x14ac:dyDescent="0.35">
      <c r="A38" s="183">
        <v>34</v>
      </c>
      <c r="B38" s="185" t="s">
        <v>919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920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448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436</v>
      </c>
      <c r="C41" s="185">
        <f>data!C298</f>
        <v>7187006</v>
      </c>
    </row>
    <row r="42" spans="1:3" ht="20.149999999999999" customHeight="1" x14ac:dyDescent="0.35">
      <c r="A42" s="183">
        <v>38</v>
      </c>
      <c r="B42" s="185" t="s">
        <v>921</v>
      </c>
      <c r="C42" s="185">
        <f>data!D299</f>
        <v>7187006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922</v>
      </c>
      <c r="C44" s="184"/>
    </row>
    <row r="45" spans="1:3" ht="20.149999999999999" customHeight="1" x14ac:dyDescent="0.35">
      <c r="A45" s="183">
        <v>41</v>
      </c>
      <c r="B45" s="185" t="s">
        <v>451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452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923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454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924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925</v>
      </c>
      <c r="C50" s="185">
        <f>data!D308</f>
        <v>261964906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926</v>
      </c>
      <c r="B53" s="178"/>
      <c r="C53" s="178"/>
    </row>
    <row r="54" spans="1:3" ht="20.149999999999999" customHeight="1" x14ac:dyDescent="0.35">
      <c r="A54" s="177"/>
      <c r="B54" s="178"/>
      <c r="C54" s="103" t="s">
        <v>927</v>
      </c>
    </row>
    <row r="55" spans="1:3" ht="20.149999999999999" customHeight="1" x14ac:dyDescent="0.35">
      <c r="A55" s="129" t="str">
        <f>"Hospital: "&amp;data!C98</f>
        <v>Hospital: PROVIDENCE ST MARY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928</v>
      </c>
      <c r="C56" s="182"/>
    </row>
    <row r="57" spans="1:3" ht="20.149999999999999" customHeight="1" x14ac:dyDescent="0.35">
      <c r="A57" s="192">
        <v>1</v>
      </c>
      <c r="B57" s="177" t="s">
        <v>458</v>
      </c>
      <c r="C57" s="193"/>
    </row>
    <row r="58" spans="1:3" ht="20.149999999999999" customHeight="1" x14ac:dyDescent="0.35">
      <c r="A58" s="183">
        <v>2</v>
      </c>
      <c r="B58" s="185" t="s">
        <v>459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929</v>
      </c>
      <c r="C59" s="185">
        <f>data!C315</f>
        <v>6405762</v>
      </c>
    </row>
    <row r="60" spans="1:3" ht="20.149999999999999" customHeight="1" x14ac:dyDescent="0.35">
      <c r="A60" s="183">
        <v>4</v>
      </c>
      <c r="B60" s="185" t="s">
        <v>930</v>
      </c>
      <c r="C60" s="185">
        <f>data!C316</f>
        <v>6476020</v>
      </c>
    </row>
    <row r="61" spans="1:3" ht="20.149999999999999" customHeight="1" x14ac:dyDescent="0.35">
      <c r="A61" s="183">
        <v>5</v>
      </c>
      <c r="B61" s="185" t="s">
        <v>462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931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932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465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466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467</v>
      </c>
      <c r="C66" s="185">
        <f>data!C322</f>
        <v>8629982</v>
      </c>
    </row>
    <row r="67" spans="1:3" ht="20.149999999999999" customHeight="1" x14ac:dyDescent="0.35">
      <c r="A67" s="183">
        <v>11</v>
      </c>
      <c r="B67" s="185" t="s">
        <v>933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934</v>
      </c>
      <c r="C68" s="185">
        <f>data!D324</f>
        <v>21511764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935</v>
      </c>
      <c r="C70" s="184"/>
    </row>
    <row r="71" spans="1:3" ht="20.149999999999999" customHeight="1" x14ac:dyDescent="0.35">
      <c r="A71" s="183">
        <v>15</v>
      </c>
      <c r="B71" s="185" t="s">
        <v>471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936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473</v>
      </c>
      <c r="C73" s="185">
        <f>data!C328</f>
        <v>74546</v>
      </c>
    </row>
    <row r="74" spans="1:3" ht="20.149999999999999" customHeight="1" x14ac:dyDescent="0.35">
      <c r="A74" s="183">
        <v>18</v>
      </c>
      <c r="B74" s="185" t="s">
        <v>937</v>
      </c>
      <c r="C74" s="185">
        <f>data!D329</f>
        <v>74546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475</v>
      </c>
      <c r="C76" s="184"/>
    </row>
    <row r="77" spans="1:3" ht="20.149999999999999" customHeight="1" x14ac:dyDescent="0.35">
      <c r="A77" s="183">
        <v>21</v>
      </c>
      <c r="B77" s="185" t="s">
        <v>476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938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478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939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480</v>
      </c>
      <c r="C81" s="185">
        <f>data!C335</f>
        <v>6443723</v>
      </c>
    </row>
    <row r="82" spans="1:3" ht="20.149999999999999" customHeight="1" x14ac:dyDescent="0.35">
      <c r="A82" s="183">
        <v>26</v>
      </c>
      <c r="B82" s="185" t="s">
        <v>940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482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483</v>
      </c>
      <c r="C84" s="185">
        <f>data!C338</f>
        <v>816005</v>
      </c>
    </row>
    <row r="85" spans="1:3" ht="20.149999999999999" customHeight="1" x14ac:dyDescent="0.35">
      <c r="A85" s="183">
        <v>29</v>
      </c>
      <c r="B85" s="185" t="s">
        <v>614</v>
      </c>
      <c r="C85" s="185">
        <f>data!D339</f>
        <v>7259728</v>
      </c>
    </row>
    <row r="86" spans="1:3" ht="20.149999999999999" customHeight="1" x14ac:dyDescent="0.35">
      <c r="A86" s="183">
        <v>30</v>
      </c>
      <c r="B86" s="185" t="s">
        <v>941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942</v>
      </c>
      <c r="C87" s="185">
        <f>data!D341</f>
        <v>7259728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943</v>
      </c>
      <c r="C89" s="185">
        <f>data!C343</f>
        <v>233118868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944</v>
      </c>
      <c r="C91" s="184"/>
    </row>
    <row r="92" spans="1:3" ht="20.149999999999999" customHeight="1" x14ac:dyDescent="0.35">
      <c r="A92" s="183">
        <v>36</v>
      </c>
      <c r="B92" s="185" t="s">
        <v>487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488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945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946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947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948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949</v>
      </c>
      <c r="C102" s="185">
        <f>data!C343+data!C345+data!C346+data!C347+data!C348-data!C349</f>
        <v>233118868</v>
      </c>
    </row>
    <row r="103" spans="1:3" ht="20.149999999999999" customHeight="1" x14ac:dyDescent="0.35">
      <c r="A103" s="183">
        <v>47</v>
      </c>
      <c r="B103" s="185" t="s">
        <v>950</v>
      </c>
      <c r="C103" s="185">
        <f>data!D352</f>
        <v>261964906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951</v>
      </c>
      <c r="B106" s="178"/>
      <c r="C106" s="178"/>
    </row>
    <row r="107" spans="1:3" ht="20.149999999999999" customHeight="1" x14ac:dyDescent="0.35">
      <c r="A107" s="179"/>
      <c r="C107" s="103" t="s">
        <v>952</v>
      </c>
    </row>
    <row r="108" spans="1:3" ht="20.149999999999999" customHeight="1" x14ac:dyDescent="0.35">
      <c r="A108" s="129" t="str">
        <f>"Hospital: "&amp;data!C98</f>
        <v>Hospital: PROVIDENCE ST MARY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953</v>
      </c>
      <c r="C110" s="184"/>
    </row>
    <row r="111" spans="1:3" ht="20.149999999999999" customHeight="1" x14ac:dyDescent="0.35">
      <c r="A111" s="183">
        <v>2</v>
      </c>
      <c r="B111" s="185" t="s">
        <v>496</v>
      </c>
      <c r="C111" s="185">
        <f>data!C358</f>
        <v>225213105</v>
      </c>
    </row>
    <row r="112" spans="1:3" ht="20.149999999999999" customHeight="1" x14ac:dyDescent="0.35">
      <c r="A112" s="183">
        <v>3</v>
      </c>
      <c r="B112" s="185" t="s">
        <v>497</v>
      </c>
      <c r="C112" s="185">
        <f>data!C359</f>
        <v>512807136</v>
      </c>
    </row>
    <row r="113" spans="1:3" ht="20.149999999999999" customHeight="1" x14ac:dyDescent="0.35">
      <c r="A113" s="183">
        <v>4</v>
      </c>
      <c r="B113" s="185" t="s">
        <v>954</v>
      </c>
      <c r="C113" s="185">
        <f>data!D360</f>
        <v>738020241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955</v>
      </c>
      <c r="C115" s="184"/>
    </row>
    <row r="116" spans="1:3" ht="20.149999999999999" customHeight="1" x14ac:dyDescent="0.35">
      <c r="A116" s="183">
        <v>7</v>
      </c>
      <c r="B116" s="197" t="s">
        <v>956</v>
      </c>
      <c r="C116" s="198">
        <f>data!C362</f>
        <v>2463665</v>
      </c>
    </row>
    <row r="117" spans="1:3" ht="20.149999999999999" customHeight="1" x14ac:dyDescent="0.35">
      <c r="A117" s="183">
        <v>8</v>
      </c>
      <c r="B117" s="185" t="s">
        <v>500</v>
      </c>
      <c r="C117" s="198">
        <f>data!C363</f>
        <v>497643224.62</v>
      </c>
    </row>
    <row r="118" spans="1:3" ht="20.149999999999999" customHeight="1" x14ac:dyDescent="0.35">
      <c r="A118" s="183">
        <v>9</v>
      </c>
      <c r="B118" s="185" t="s">
        <v>957</v>
      </c>
      <c r="C118" s="198">
        <f>data!C364</f>
        <v>10166401</v>
      </c>
    </row>
    <row r="119" spans="1:3" ht="20.149999999999999" customHeight="1" x14ac:dyDescent="0.35">
      <c r="A119" s="183">
        <v>10</v>
      </c>
      <c r="B119" s="185" t="s">
        <v>958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902</v>
      </c>
      <c r="C120" s="198">
        <f>data!D366</f>
        <v>510273290.62</v>
      </c>
    </row>
    <row r="121" spans="1:3" ht="20.149999999999999" customHeight="1" x14ac:dyDescent="0.35">
      <c r="A121" s="183">
        <v>12</v>
      </c>
      <c r="B121" s="185" t="s">
        <v>959</v>
      </c>
      <c r="C121" s="198">
        <f>data!D367</f>
        <v>227746950.38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504</v>
      </c>
      <c r="C123" s="184"/>
    </row>
    <row r="124" spans="1:3" ht="20.149999999999999" customHeight="1" x14ac:dyDescent="0.35">
      <c r="A124" s="183">
        <v>15</v>
      </c>
      <c r="B124" s="199" t="s">
        <v>505</v>
      </c>
      <c r="C124" s="200"/>
    </row>
    <row r="125" spans="1:3" ht="20.149999999999999" customHeight="1" x14ac:dyDescent="0.35">
      <c r="A125" s="204" t="s">
        <v>960</v>
      </c>
      <c r="B125" s="201" t="s">
        <v>506</v>
      </c>
      <c r="C125" s="200">
        <f>data!C370</f>
        <v>100428</v>
      </c>
    </row>
    <row r="126" spans="1:3" ht="20.149999999999999" customHeight="1" x14ac:dyDescent="0.35">
      <c r="A126" s="204" t="s">
        <v>961</v>
      </c>
      <c r="B126" s="201" t="s">
        <v>507</v>
      </c>
      <c r="C126" s="200">
        <f>data!C371</f>
        <v>2548989</v>
      </c>
    </row>
    <row r="127" spans="1:3" ht="20.149999999999999" customHeight="1" x14ac:dyDescent="0.35">
      <c r="A127" s="204" t="s">
        <v>962</v>
      </c>
      <c r="B127" s="201" t="s">
        <v>508</v>
      </c>
      <c r="C127" s="200">
        <f>data!C372</f>
        <v>0</v>
      </c>
    </row>
    <row r="128" spans="1:3" ht="20.149999999999999" customHeight="1" x14ac:dyDescent="0.35">
      <c r="A128" s="204" t="s">
        <v>963</v>
      </c>
      <c r="B128" s="201" t="s">
        <v>509</v>
      </c>
      <c r="C128" s="200">
        <f>data!C373</f>
        <v>0</v>
      </c>
    </row>
    <row r="129" spans="1:3" ht="20.149999999999999" customHeight="1" x14ac:dyDescent="0.35">
      <c r="A129" s="204" t="s">
        <v>964</v>
      </c>
      <c r="B129" s="201" t="s">
        <v>510</v>
      </c>
      <c r="C129" s="200">
        <f>data!C374</f>
        <v>294274</v>
      </c>
    </row>
    <row r="130" spans="1:3" ht="20.149999999999999" customHeight="1" x14ac:dyDescent="0.35">
      <c r="A130" s="204" t="s">
        <v>965</v>
      </c>
      <c r="B130" s="201" t="s">
        <v>511</v>
      </c>
      <c r="C130" s="200">
        <f>data!C375</f>
        <v>53335</v>
      </c>
    </row>
    <row r="131" spans="1:3" ht="20.149999999999999" customHeight="1" x14ac:dyDescent="0.35">
      <c r="A131" s="204" t="s">
        <v>966</v>
      </c>
      <c r="B131" s="201" t="s">
        <v>512</v>
      </c>
      <c r="C131" s="200">
        <f>data!C376</f>
        <v>0</v>
      </c>
    </row>
    <row r="132" spans="1:3" ht="20.149999999999999" customHeight="1" x14ac:dyDescent="0.35">
      <c r="A132" s="204" t="s">
        <v>967</v>
      </c>
      <c r="B132" s="201" t="s">
        <v>513</v>
      </c>
      <c r="C132" s="200">
        <f>data!C377</f>
        <v>18413</v>
      </c>
    </row>
    <row r="133" spans="1:3" ht="20.149999999999999" customHeight="1" x14ac:dyDescent="0.35">
      <c r="A133" s="204" t="s">
        <v>968</v>
      </c>
      <c r="B133" s="201" t="s">
        <v>514</v>
      </c>
      <c r="C133" s="200">
        <f>data!C378</f>
        <v>13761</v>
      </c>
    </row>
    <row r="134" spans="1:3" ht="20.149999999999999" customHeight="1" x14ac:dyDescent="0.35">
      <c r="A134" s="204" t="s">
        <v>969</v>
      </c>
      <c r="B134" s="201" t="s">
        <v>515</v>
      </c>
      <c r="C134" s="200">
        <f>data!C379</f>
        <v>755684</v>
      </c>
    </row>
    <row r="135" spans="1:3" ht="20.149999999999999" customHeight="1" x14ac:dyDescent="0.35">
      <c r="A135" s="204" t="s">
        <v>970</v>
      </c>
      <c r="B135" s="201" t="s">
        <v>516</v>
      </c>
      <c r="C135" s="200">
        <f>data!C380</f>
        <v>338721</v>
      </c>
    </row>
    <row r="136" spans="1:3" ht="20.149999999999999" customHeight="1" x14ac:dyDescent="0.35">
      <c r="A136" s="183">
        <v>16</v>
      </c>
      <c r="B136" s="185" t="s">
        <v>518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971</v>
      </c>
      <c r="C137" s="198">
        <f>data!D383</f>
        <v>4123605</v>
      </c>
    </row>
    <row r="138" spans="1:3" ht="20.149999999999999" customHeight="1" x14ac:dyDescent="0.35">
      <c r="A138" s="183">
        <v>18</v>
      </c>
      <c r="B138" s="185" t="s">
        <v>972</v>
      </c>
      <c r="C138" s="198">
        <f>data!D384</f>
        <v>231870555.38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973</v>
      </c>
      <c r="C140" s="184"/>
    </row>
    <row r="141" spans="1:3" ht="20.149999999999999" customHeight="1" x14ac:dyDescent="0.35">
      <c r="A141" s="183">
        <v>21</v>
      </c>
      <c r="B141" s="185" t="s">
        <v>522</v>
      </c>
      <c r="C141" s="198">
        <f>data!C389</f>
        <v>75318673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7463130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2682355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38317029</v>
      </c>
    </row>
    <row r="145" spans="1:3" ht="20.149999999999999" customHeight="1" x14ac:dyDescent="0.35">
      <c r="A145" s="183">
        <v>25</v>
      </c>
      <c r="B145" s="185" t="s">
        <v>974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975</v>
      </c>
      <c r="C146" s="198">
        <f>data!C394</f>
        <v>11942748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5739042</v>
      </c>
    </row>
    <row r="148" spans="1:3" ht="20.149999999999999" customHeight="1" x14ac:dyDescent="0.35">
      <c r="A148" s="183">
        <v>28</v>
      </c>
      <c r="B148" s="185" t="s">
        <v>976</v>
      </c>
      <c r="C148" s="198">
        <f>data!C396</f>
        <v>1935554</v>
      </c>
    </row>
    <row r="149" spans="1:3" ht="20.149999999999999" customHeight="1" x14ac:dyDescent="0.35">
      <c r="A149" s="183">
        <v>29</v>
      </c>
      <c r="B149" s="185" t="s">
        <v>527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977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529</v>
      </c>
      <c r="C151" s="198">
        <f>data!C399</f>
        <v>733283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978</v>
      </c>
      <c r="B153" s="202" t="s">
        <v>270</v>
      </c>
      <c r="C153" s="198">
        <f>data!C401</f>
        <v>520657</v>
      </c>
    </row>
    <row r="154" spans="1:3" ht="20.149999999999999" customHeight="1" x14ac:dyDescent="0.35">
      <c r="A154" s="204" t="s">
        <v>979</v>
      </c>
      <c r="B154" s="202" t="s">
        <v>271</v>
      </c>
      <c r="C154" s="198">
        <f>data!C402</f>
        <v>1915572</v>
      </c>
    </row>
    <row r="155" spans="1:3" ht="20.149999999999999" customHeight="1" x14ac:dyDescent="0.35">
      <c r="A155" s="204" t="s">
        <v>980</v>
      </c>
      <c r="B155" s="202" t="s">
        <v>981</v>
      </c>
      <c r="C155" s="198">
        <f>data!C403</f>
        <v>77764</v>
      </c>
    </row>
    <row r="156" spans="1:3" ht="20.149999999999999" customHeight="1" x14ac:dyDescent="0.35">
      <c r="A156" s="204" t="s">
        <v>982</v>
      </c>
      <c r="B156" s="202" t="s">
        <v>273</v>
      </c>
      <c r="C156" s="198">
        <f>data!C404</f>
        <v>-582</v>
      </c>
    </row>
    <row r="157" spans="1:3" ht="20.149999999999999" customHeight="1" x14ac:dyDescent="0.35">
      <c r="A157" s="204" t="s">
        <v>983</v>
      </c>
      <c r="B157" s="202" t="s">
        <v>274</v>
      </c>
      <c r="C157" s="198">
        <f>data!C405</f>
        <v>33139</v>
      </c>
    </row>
    <row r="158" spans="1:3" ht="20.149999999999999" customHeight="1" x14ac:dyDescent="0.35">
      <c r="A158" s="204" t="s">
        <v>984</v>
      </c>
      <c r="B158" s="202" t="s">
        <v>275</v>
      </c>
      <c r="C158" s="198">
        <f>data!C406</f>
        <v>229044</v>
      </c>
    </row>
    <row r="159" spans="1:3" ht="20.149999999999999" customHeight="1" x14ac:dyDescent="0.35">
      <c r="A159" s="204" t="s">
        <v>985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986</v>
      </c>
      <c r="B160" s="202" t="s">
        <v>277</v>
      </c>
      <c r="C160" s="198">
        <f>data!C408</f>
        <v>3408067</v>
      </c>
    </row>
    <row r="161" spans="1:3" ht="20.149999999999999" customHeight="1" x14ac:dyDescent="0.35">
      <c r="A161" s="204" t="s">
        <v>987</v>
      </c>
      <c r="B161" s="202" t="s">
        <v>278</v>
      </c>
      <c r="C161" s="198">
        <f>data!C409</f>
        <v>76223465</v>
      </c>
    </row>
    <row r="162" spans="1:3" ht="20.149999999999999" customHeight="1" x14ac:dyDescent="0.35">
      <c r="A162" s="204" t="s">
        <v>988</v>
      </c>
      <c r="B162" s="202" t="s">
        <v>279</v>
      </c>
      <c r="C162" s="198">
        <f>data!C410</f>
        <v>145080</v>
      </c>
    </row>
    <row r="163" spans="1:3" ht="20.149999999999999" customHeight="1" x14ac:dyDescent="0.35">
      <c r="A163" s="204" t="s">
        <v>989</v>
      </c>
      <c r="B163" s="202" t="s">
        <v>280</v>
      </c>
      <c r="C163" s="198">
        <f>data!C411</f>
        <v>195734</v>
      </c>
    </row>
    <row r="164" spans="1:3" ht="20.149999999999999" customHeight="1" x14ac:dyDescent="0.35">
      <c r="A164" s="204" t="s">
        <v>990</v>
      </c>
      <c r="B164" s="202" t="s">
        <v>281</v>
      </c>
      <c r="C164" s="198">
        <f>data!C412</f>
        <v>4022286</v>
      </c>
    </row>
    <row r="165" spans="1:3" ht="20.149999999999999" customHeight="1" x14ac:dyDescent="0.35">
      <c r="A165" s="204" t="s">
        <v>991</v>
      </c>
      <c r="B165" s="202" t="s">
        <v>282</v>
      </c>
      <c r="C165" s="198">
        <f>data!C413</f>
        <v>1879160</v>
      </c>
    </row>
    <row r="166" spans="1:3" ht="20.149999999999999" customHeight="1" x14ac:dyDescent="0.35">
      <c r="A166" s="204" t="s">
        <v>992</v>
      </c>
      <c r="B166" s="202" t="s">
        <v>993</v>
      </c>
      <c r="C166" s="198">
        <f>data!C414</f>
        <v>2068824</v>
      </c>
    </row>
    <row r="167" spans="1:3" ht="20.149999999999999" customHeight="1" x14ac:dyDescent="0.35">
      <c r="A167" s="183">
        <v>34</v>
      </c>
      <c r="B167" s="185" t="s">
        <v>994</v>
      </c>
      <c r="C167" s="198">
        <f>data!D416</f>
        <v>234850024</v>
      </c>
    </row>
    <row r="168" spans="1:3" ht="20.149999999999999" customHeight="1" x14ac:dyDescent="0.35">
      <c r="A168" s="183">
        <v>35</v>
      </c>
      <c r="B168" s="185" t="s">
        <v>995</v>
      </c>
      <c r="C168" s="198">
        <f>data!D417</f>
        <v>-2979468.6200000048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996</v>
      </c>
      <c r="C170" s="198">
        <f>data!D420</f>
        <v>7349349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997</v>
      </c>
      <c r="C172" s="185">
        <f>data!D421</f>
        <v>4369880.3799999952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998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999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1000</v>
      </c>
      <c r="C177" s="198">
        <f>data!D424</f>
        <v>4369880.3799999952</v>
      </c>
    </row>
    <row r="178" spans="1:3" ht="20.149999999999999" customHeight="1" x14ac:dyDescent="0.35">
      <c r="A178" s="188">
        <v>45</v>
      </c>
      <c r="B178" s="187" t="s">
        <v>1001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2982-57CB-4F06-A373-3887EF263BAB}">
  <sheetPr codeName="Sheet11"/>
  <dimension ref="A1:N410"/>
  <sheetViews>
    <sheetView showFormulas="1" showGridLines="0" topLeftCell="B364" zoomScale="65" workbookViewId="0">
      <selection activeCell="C109" sqref="C109:C11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1002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1003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PROVIDENCE ST MARY MEDICAL CENTER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1004</v>
      </c>
      <c r="C6" s="295" t="s">
        <v>118</v>
      </c>
      <c r="D6" s="296" t="s">
        <v>1005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1006</v>
      </c>
      <c r="E7" s="296" t="s">
        <v>190</v>
      </c>
      <c r="F7" s="296" t="s">
        <v>1007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1008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3478</v>
      </c>
      <c r="D9" s="290">
        <f>data!D59</f>
        <v>0</v>
      </c>
      <c r="E9" s="290">
        <f>data!E59</f>
        <v>16397</v>
      </c>
      <c r="F9" s="290">
        <f>data!F59</f>
        <v>0</v>
      </c>
      <c r="G9" s="290">
        <f>data!G59</f>
        <v>2057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42.18</v>
      </c>
      <c r="D10" s="297">
        <f>data!D60</f>
        <v>0</v>
      </c>
      <c r="E10" s="297">
        <f>data!E60</f>
        <v>122.38</v>
      </c>
      <c r="F10" s="297">
        <f>data!F60</f>
        <v>0</v>
      </c>
      <c r="G10" s="297">
        <f>data!G60</f>
        <v>8.7899999999999991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3882681</v>
      </c>
      <c r="D11" s="290">
        <f>data!D61</f>
        <v>0</v>
      </c>
      <c r="E11" s="290">
        <f>data!E61</f>
        <v>10750937</v>
      </c>
      <c r="F11" s="290">
        <f>data!F61</f>
        <v>0</v>
      </c>
      <c r="G11" s="290">
        <f>data!G61</f>
        <v>773630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485288</v>
      </c>
      <c r="D12" s="290">
        <f>data!D62</f>
        <v>0</v>
      </c>
      <c r="E12" s="290">
        <f>data!E62</f>
        <v>947770</v>
      </c>
      <c r="F12" s="290">
        <f>data!F62</f>
        <v>0</v>
      </c>
      <c r="G12" s="290">
        <f>data!G62</f>
        <v>9383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180362.4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531640</v>
      </c>
      <c r="D14" s="290">
        <f>data!D64</f>
        <v>0</v>
      </c>
      <c r="E14" s="290">
        <f>data!E64</f>
        <v>1290160</v>
      </c>
      <c r="F14" s="290">
        <f>data!F64</f>
        <v>0</v>
      </c>
      <c r="G14" s="290">
        <f>data!G64</f>
        <v>11651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524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525</v>
      </c>
      <c r="C16" s="290">
        <f>data!C66</f>
        <v>2034</v>
      </c>
      <c r="D16" s="290">
        <f>data!D66</f>
        <v>0</v>
      </c>
      <c r="E16" s="290">
        <f>data!E66</f>
        <v>172738</v>
      </c>
      <c r="F16" s="290">
        <f>data!F66</f>
        <v>0</v>
      </c>
      <c r="G16" s="290">
        <f>data!G66</f>
        <v>239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638825</v>
      </c>
      <c r="D17" s="290">
        <f>data!D67</f>
        <v>0</v>
      </c>
      <c r="E17" s="290">
        <f>data!E67</f>
        <v>211254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1009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4824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1010</v>
      </c>
      <c r="C19" s="290">
        <f>data!C69</f>
        <v>4121108</v>
      </c>
      <c r="D19" s="290">
        <f>data!D69</f>
        <v>0</v>
      </c>
      <c r="E19" s="290">
        <f>data!E69</f>
        <v>11451923</v>
      </c>
      <c r="F19" s="290">
        <f>data!F69</f>
        <v>0</v>
      </c>
      <c r="G19" s="290">
        <f>data!G69</f>
        <v>816031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1011</v>
      </c>
      <c r="C21" s="290">
        <f>data!C85</f>
        <v>9661576</v>
      </c>
      <c r="D21" s="290">
        <f>data!D85</f>
        <v>0</v>
      </c>
      <c r="E21" s="290">
        <f>data!E85</f>
        <v>25005144.399999999</v>
      </c>
      <c r="F21" s="290">
        <f>data!F85</f>
        <v>0</v>
      </c>
      <c r="G21" s="290">
        <f>data!G85</f>
        <v>1615758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1012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1013</v>
      </c>
      <c r="C24" s="290">
        <f>data!C87</f>
        <v>19621056</v>
      </c>
      <c r="D24" s="290">
        <f>data!D87</f>
        <v>0</v>
      </c>
      <c r="E24" s="290">
        <f>data!E87</f>
        <v>59907453</v>
      </c>
      <c r="F24" s="290">
        <f>data!F87</f>
        <v>0</v>
      </c>
      <c r="G24" s="290">
        <f>data!G87</f>
        <v>4615637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1014</v>
      </c>
      <c r="C25" s="290">
        <f>data!C88</f>
        <v>178628</v>
      </c>
      <c r="D25" s="290">
        <f>data!D88</f>
        <v>0</v>
      </c>
      <c r="E25" s="290">
        <f>data!E88</f>
        <v>3941960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1015</v>
      </c>
      <c r="C26" s="290">
        <f>data!C89</f>
        <v>19799684</v>
      </c>
      <c r="D26" s="290">
        <f>data!D89</f>
        <v>0</v>
      </c>
      <c r="E26" s="290">
        <f>data!E89</f>
        <v>63849413</v>
      </c>
      <c r="F26" s="290">
        <f>data!F89</f>
        <v>0</v>
      </c>
      <c r="G26" s="290">
        <f>data!G89</f>
        <v>4615637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1016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1017</v>
      </c>
      <c r="C28" s="290">
        <f>data!C90</f>
        <v>11198</v>
      </c>
      <c r="D28" s="290">
        <f>data!D90</f>
        <v>0</v>
      </c>
      <c r="E28" s="290">
        <f>data!E90</f>
        <v>26431</v>
      </c>
      <c r="F28" s="290">
        <f>data!F90</f>
        <v>0</v>
      </c>
      <c r="G28" s="290">
        <f>data!G90</f>
        <v>4320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1018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1019</v>
      </c>
      <c r="C30" s="290">
        <f>data!C92</f>
        <v>4655</v>
      </c>
      <c r="D30" s="290">
        <f>data!D92</f>
        <v>0</v>
      </c>
      <c r="E30" s="290">
        <f>data!E92</f>
        <v>10987</v>
      </c>
      <c r="F30" s="290">
        <f>data!F92</f>
        <v>0</v>
      </c>
      <c r="G30" s="290">
        <f>data!G92</f>
        <v>1796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1020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23.37</v>
      </c>
      <c r="D32" s="297">
        <f>data!D94</f>
        <v>0</v>
      </c>
      <c r="E32" s="297">
        <f>data!E94</f>
        <v>77.91</v>
      </c>
      <c r="F32" s="297">
        <f>data!F94</f>
        <v>0</v>
      </c>
      <c r="G32" s="297">
        <f>data!G94</f>
        <v>4.5999999999999996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1002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1021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PROVIDENCE ST MARY MEDICAL CENTER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1004</v>
      </c>
      <c r="C38" s="296"/>
      <c r="D38" s="296" t="s">
        <v>126</v>
      </c>
      <c r="E38" s="296" t="s">
        <v>127</v>
      </c>
      <c r="F38" s="296" t="s">
        <v>1022</v>
      </c>
      <c r="G38" s="296" t="s">
        <v>129</v>
      </c>
      <c r="H38" s="296" t="s">
        <v>1023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1008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1041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535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1.23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37.67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154908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3229206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334557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0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138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5715629</v>
      </c>
    </row>
    <row r="47" spans="1:9" customFormat="1" ht="20.149999999999999" customHeight="1" x14ac:dyDescent="0.35">
      <c r="A47" s="289">
        <v>10</v>
      </c>
      <c r="B47" s="290" t="s">
        <v>524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525</v>
      </c>
      <c r="C48" s="290">
        <f>data!J66</f>
        <v>6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81850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483452</v>
      </c>
    </row>
    <row r="50" spans="1:11" customFormat="1" ht="20.149999999999999" customHeight="1" x14ac:dyDescent="0.35">
      <c r="A50" s="289">
        <v>13</v>
      </c>
      <c r="B50" s="290" t="s">
        <v>1009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89863</v>
      </c>
    </row>
    <row r="51" spans="1:11" customFormat="1" ht="20.149999999999999" customHeight="1" x14ac:dyDescent="0.35">
      <c r="A51" s="289">
        <v>14</v>
      </c>
      <c r="B51" s="290" t="s">
        <v>1010</v>
      </c>
      <c r="C51" s="290">
        <f>data!J69</f>
        <v>157743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3291624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1011</v>
      </c>
      <c r="C53" s="290">
        <f>data!J85</f>
        <v>312795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13226181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1012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1013</v>
      </c>
      <c r="C56" s="290">
        <f>data!J87</f>
        <v>1467439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31034606</v>
      </c>
    </row>
    <row r="57" spans="1:11" customFormat="1" ht="20.149999999999999" customHeight="1" x14ac:dyDescent="0.35">
      <c r="A57" s="289">
        <v>20</v>
      </c>
      <c r="B57" s="298" t="s">
        <v>1014</v>
      </c>
      <c r="C57" s="290">
        <f>data!J88</f>
        <v>482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113289864</v>
      </c>
    </row>
    <row r="58" spans="1:11" customFormat="1" ht="20.149999999999999" customHeight="1" x14ac:dyDescent="0.35">
      <c r="A58" s="289">
        <v>21</v>
      </c>
      <c r="B58" s="298" t="s">
        <v>1015</v>
      </c>
      <c r="C58" s="290">
        <f>data!J89</f>
        <v>1467921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144324470</v>
      </c>
    </row>
    <row r="59" spans="1:11" customFormat="1" ht="20.149999999999999" customHeight="1" x14ac:dyDescent="0.35">
      <c r="A59" s="289" t="s">
        <v>1016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1017</v>
      </c>
      <c r="C60" s="290">
        <f>data!J90</f>
        <v>604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13234</v>
      </c>
      <c r="K60" s="301"/>
    </row>
    <row r="61" spans="1:11" customFormat="1" ht="20.149999999999999" customHeight="1" x14ac:dyDescent="0.35">
      <c r="A61" s="289">
        <v>23</v>
      </c>
      <c r="B61" s="290" t="s">
        <v>1018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1019</v>
      </c>
      <c r="C62" s="290">
        <f>data!J92</f>
        <v>251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5501</v>
      </c>
    </row>
    <row r="63" spans="1:11" customFormat="1" ht="20.149999999999999" customHeight="1" x14ac:dyDescent="0.35">
      <c r="A63" s="289">
        <v>25</v>
      </c>
      <c r="B63" s="290" t="s">
        <v>1020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1.23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13.41</v>
      </c>
    </row>
    <row r="65" spans="1:9" customFormat="1" ht="20.149999999999999" customHeight="1" x14ac:dyDescent="0.35">
      <c r="A65" s="283" t="s">
        <v>1002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1024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PROVIDENCE ST MARY MEDICAL CENTER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1004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1025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1008</v>
      </c>
      <c r="C72" s="292" t="s">
        <v>1026</v>
      </c>
      <c r="D72" s="291" t="s">
        <v>1027</v>
      </c>
      <c r="E72" s="302"/>
      <c r="F72" s="302"/>
      <c r="G72" s="291" t="s">
        <v>1028</v>
      </c>
      <c r="H72" s="291" t="s">
        <v>1028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29.62</v>
      </c>
      <c r="D74" s="297">
        <f>data!R60</f>
        <v>0</v>
      </c>
      <c r="E74" s="297">
        <f>data!S60</f>
        <v>10.88</v>
      </c>
      <c r="F74" s="297">
        <f>data!T60</f>
        <v>0</v>
      </c>
      <c r="G74" s="297">
        <f>data!U60</f>
        <v>33.32</v>
      </c>
      <c r="H74" s="297">
        <f>data!V60</f>
        <v>19.920000000000002</v>
      </c>
      <c r="I74" s="297">
        <f>data!W60</f>
        <v>3.26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3279686</v>
      </c>
      <c r="D75" s="290">
        <f>data!R61</f>
        <v>5366430</v>
      </c>
      <c r="E75" s="290">
        <f>data!S61</f>
        <v>590460</v>
      </c>
      <c r="F75" s="290">
        <f>data!T61</f>
        <v>0</v>
      </c>
      <c r="G75" s="290">
        <f>data!U61</f>
        <v>2655703</v>
      </c>
      <c r="H75" s="290">
        <f>data!V61</f>
        <v>2230493</v>
      </c>
      <c r="I75" s="290">
        <f>data!W61</f>
        <v>424860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356503</v>
      </c>
      <c r="D76" s="290">
        <f>data!R62</f>
        <v>253539</v>
      </c>
      <c r="E76" s="290">
        <f>data!S62</f>
        <v>62933</v>
      </c>
      <c r="F76" s="290">
        <f>data!T62</f>
        <v>0</v>
      </c>
      <c r="G76" s="290">
        <f>data!U62</f>
        <v>270985</v>
      </c>
      <c r="H76" s="290">
        <f>data!V62</f>
        <v>246379</v>
      </c>
      <c r="I76" s="290">
        <f>data!W62</f>
        <v>36897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65346.95</v>
      </c>
      <c r="H77" s="290">
        <f>data!V63</f>
        <v>5200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543856</v>
      </c>
      <c r="D78" s="290">
        <f>data!R64</f>
        <v>149980</v>
      </c>
      <c r="E78" s="290">
        <f>data!S64</f>
        <v>1832419</v>
      </c>
      <c r="F78" s="290">
        <f>data!T64</f>
        <v>0</v>
      </c>
      <c r="G78" s="290">
        <f>data!U64</f>
        <v>1853216</v>
      </c>
      <c r="H78" s="290">
        <f>data!V64</f>
        <v>2057608</v>
      </c>
      <c r="I78" s="290">
        <f>data!W64</f>
        <v>96780</v>
      </c>
    </row>
    <row r="79" spans="1:9" customFormat="1" ht="20.149999999999999" customHeight="1" x14ac:dyDescent="0.35">
      <c r="A79" s="289">
        <v>10</v>
      </c>
      <c r="B79" s="290" t="s">
        <v>524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525</v>
      </c>
      <c r="C80" s="290">
        <f>data!Q66</f>
        <v>6034</v>
      </c>
      <c r="D80" s="290">
        <f>data!R66</f>
        <v>236954</v>
      </c>
      <c r="E80" s="290">
        <f>data!S66</f>
        <v>187538</v>
      </c>
      <c r="F80" s="290">
        <f>data!T66</f>
        <v>0</v>
      </c>
      <c r="G80" s="290">
        <f>data!U66</f>
        <v>944684</v>
      </c>
      <c r="H80" s="290">
        <f>data!V66</f>
        <v>30783</v>
      </c>
      <c r="I80" s="290">
        <f>data!W66</f>
        <v>6925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18122</v>
      </c>
      <c r="D81" s="290">
        <f>data!R67</f>
        <v>0</v>
      </c>
      <c r="E81" s="290">
        <f>data!S67</f>
        <v>27166</v>
      </c>
      <c r="F81" s="290">
        <f>data!T67</f>
        <v>0</v>
      </c>
      <c r="G81" s="290">
        <f>data!U67</f>
        <v>193332</v>
      </c>
      <c r="H81" s="290">
        <f>data!V67</f>
        <v>34018</v>
      </c>
      <c r="I81" s="290">
        <f>data!W67</f>
        <v>35291</v>
      </c>
    </row>
    <row r="82" spans="1:9" customFormat="1" ht="20.149999999999999" customHeight="1" x14ac:dyDescent="0.35">
      <c r="A82" s="289">
        <v>13</v>
      </c>
      <c r="B82" s="290" t="s">
        <v>1009</v>
      </c>
      <c r="C82" s="290">
        <f>data!Q68</f>
        <v>1200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69135</v>
      </c>
      <c r="H82" s="290">
        <f>data!V68</f>
        <v>-955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1010</v>
      </c>
      <c r="C83" s="290">
        <f>data!Q69</f>
        <v>3321709</v>
      </c>
      <c r="D83" s="290">
        <f>data!R69</f>
        <v>5472184</v>
      </c>
      <c r="E83" s="290">
        <f>data!S69</f>
        <v>920046</v>
      </c>
      <c r="F83" s="290">
        <f>data!T69</f>
        <v>0</v>
      </c>
      <c r="G83" s="290">
        <f>data!U69</f>
        <v>3345304</v>
      </c>
      <c r="H83" s="290">
        <f>data!V69</f>
        <v>2279417</v>
      </c>
      <c r="I83" s="290">
        <f>data!W69</f>
        <v>572570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-18413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1011</v>
      </c>
      <c r="C85" s="290">
        <f>data!Q85</f>
        <v>7527110</v>
      </c>
      <c r="D85" s="290">
        <f>data!R85</f>
        <v>11479087</v>
      </c>
      <c r="E85" s="290">
        <f>data!S85</f>
        <v>3620562</v>
      </c>
      <c r="F85" s="290">
        <f>data!T85</f>
        <v>0</v>
      </c>
      <c r="G85" s="290">
        <f>data!U85</f>
        <v>9379292.9499999993</v>
      </c>
      <c r="H85" s="290">
        <f>data!V85</f>
        <v>6882943</v>
      </c>
      <c r="I85" s="290">
        <f>data!W85</f>
        <v>1173323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1012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1013</v>
      </c>
      <c r="C88" s="290">
        <f>data!Q87</f>
        <v>1144001</v>
      </c>
      <c r="D88" s="290">
        <f>data!R87</f>
        <v>-2652</v>
      </c>
      <c r="E88" s="290">
        <f>data!S87</f>
        <v>0</v>
      </c>
      <c r="F88" s="290">
        <f>data!T87</f>
        <v>0</v>
      </c>
      <c r="G88" s="290">
        <f>data!U87</f>
        <v>19117618</v>
      </c>
      <c r="H88" s="290">
        <f>data!V87</f>
        <v>18815580</v>
      </c>
      <c r="I88" s="290">
        <f>data!W87</f>
        <v>1681829</v>
      </c>
    </row>
    <row r="89" spans="1:9" customFormat="1" ht="20.149999999999999" customHeight="1" x14ac:dyDescent="0.35">
      <c r="A89" s="289">
        <v>20</v>
      </c>
      <c r="B89" s="298" t="s">
        <v>1014</v>
      </c>
      <c r="C89" s="290">
        <f>data!Q88</f>
        <v>3413885</v>
      </c>
      <c r="D89" s="290">
        <f>data!R88</f>
        <v>9642374</v>
      </c>
      <c r="E89" s="290">
        <f>data!S88</f>
        <v>0</v>
      </c>
      <c r="F89" s="290">
        <f>data!T88</f>
        <v>0</v>
      </c>
      <c r="G89" s="290">
        <f>data!U88</f>
        <v>34938190</v>
      </c>
      <c r="H89" s="290">
        <f>data!V88</f>
        <v>19125460</v>
      </c>
      <c r="I89" s="290">
        <f>data!W88</f>
        <v>16083617</v>
      </c>
    </row>
    <row r="90" spans="1:9" customFormat="1" ht="20.149999999999999" customHeight="1" x14ac:dyDescent="0.35">
      <c r="A90" s="289">
        <v>21</v>
      </c>
      <c r="B90" s="298" t="s">
        <v>1015</v>
      </c>
      <c r="C90" s="290">
        <f>data!Q89</f>
        <v>4557886</v>
      </c>
      <c r="D90" s="290">
        <f>data!R89</f>
        <v>9639722</v>
      </c>
      <c r="E90" s="290">
        <f>data!S89</f>
        <v>0</v>
      </c>
      <c r="F90" s="290">
        <f>data!T89</f>
        <v>0</v>
      </c>
      <c r="G90" s="290">
        <f>data!U89</f>
        <v>54055808</v>
      </c>
      <c r="H90" s="290">
        <f>data!V89</f>
        <v>37941040</v>
      </c>
      <c r="I90" s="290">
        <f>data!W89</f>
        <v>17765446</v>
      </c>
    </row>
    <row r="91" spans="1:9" customFormat="1" ht="20.149999999999999" customHeight="1" x14ac:dyDescent="0.35">
      <c r="A91" s="289" t="s">
        <v>1016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1017</v>
      </c>
      <c r="C92" s="290">
        <f>data!Q90</f>
        <v>1162</v>
      </c>
      <c r="D92" s="290">
        <f>data!R90</f>
        <v>0</v>
      </c>
      <c r="E92" s="290">
        <f>data!S90</f>
        <v>6065</v>
      </c>
      <c r="F92" s="290">
        <f>data!T90</f>
        <v>0</v>
      </c>
      <c r="G92" s="290">
        <f>data!U90</f>
        <v>4695</v>
      </c>
      <c r="H92" s="290">
        <f>data!V90</f>
        <v>5181</v>
      </c>
      <c r="I92" s="290">
        <f>data!W90</f>
        <v>2071</v>
      </c>
    </row>
    <row r="93" spans="1:9" customFormat="1" ht="20.149999999999999" customHeight="1" x14ac:dyDescent="0.35">
      <c r="A93" s="289">
        <v>23</v>
      </c>
      <c r="B93" s="290" t="s">
        <v>1018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1019</v>
      </c>
      <c r="C94" s="290">
        <f>data!Q92</f>
        <v>483</v>
      </c>
      <c r="D94" s="290">
        <f>data!R92</f>
        <v>0</v>
      </c>
      <c r="E94" s="290">
        <f>data!S92</f>
        <v>2521</v>
      </c>
      <c r="F94" s="290">
        <f>data!T92</f>
        <v>0</v>
      </c>
      <c r="G94" s="290">
        <f>data!U92</f>
        <v>1952</v>
      </c>
      <c r="H94" s="290">
        <f>data!V92</f>
        <v>2154</v>
      </c>
      <c r="I94" s="290">
        <f>data!W92</f>
        <v>861</v>
      </c>
    </row>
    <row r="95" spans="1:9" customFormat="1" ht="20.149999999999999" customHeight="1" x14ac:dyDescent="0.35">
      <c r="A95" s="289">
        <v>25</v>
      </c>
      <c r="B95" s="290" t="s">
        <v>1020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20.2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7.06</v>
      </c>
      <c r="I96" s="297">
        <f>data!W94</f>
        <v>0</v>
      </c>
    </row>
    <row r="97" spans="1:9" customFormat="1" ht="20.149999999999999" customHeight="1" x14ac:dyDescent="0.35">
      <c r="A97" s="283" t="s">
        <v>1002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1029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PROVIDENCE ST MARY MEDICAL CENTER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1004</v>
      </c>
      <c r="C102" s="296" t="s">
        <v>1030</v>
      </c>
      <c r="D102" s="296" t="s">
        <v>1031</v>
      </c>
      <c r="E102" s="296" t="s">
        <v>1031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1008</v>
      </c>
      <c r="C104" s="291" t="s">
        <v>251</v>
      </c>
      <c r="D104" s="292" t="s">
        <v>1032</v>
      </c>
      <c r="E104" s="292" t="s">
        <v>1032</v>
      </c>
      <c r="F104" s="292" t="s">
        <v>1032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8.1</v>
      </c>
      <c r="D106" s="297">
        <f>data!Y60</f>
        <v>39.17</v>
      </c>
      <c r="E106" s="297">
        <f>data!Z60</f>
        <v>33.409999999999997</v>
      </c>
      <c r="F106" s="297">
        <f>data!AA60</f>
        <v>2.08</v>
      </c>
      <c r="G106" s="297">
        <f>data!AB60</f>
        <v>31.82</v>
      </c>
      <c r="H106" s="297">
        <f>data!AC60</f>
        <v>25.86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771253</v>
      </c>
      <c r="D107" s="290">
        <f>data!Y61</f>
        <v>3361327</v>
      </c>
      <c r="E107" s="290">
        <f>data!Z61</f>
        <v>3369145</v>
      </c>
      <c r="F107" s="290">
        <f>data!AA61</f>
        <v>230510</v>
      </c>
      <c r="G107" s="290">
        <f>data!AB61</f>
        <v>3391095</v>
      </c>
      <c r="H107" s="290">
        <f>data!AC61</f>
        <v>2041999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95568</v>
      </c>
      <c r="D108" s="290">
        <f>data!Y62</f>
        <v>336537</v>
      </c>
      <c r="E108" s="290">
        <f>data!Z62</f>
        <v>388400</v>
      </c>
      <c r="F108" s="290">
        <f>data!AA62</f>
        <v>27350</v>
      </c>
      <c r="G108" s="290">
        <f>data!AB62</f>
        <v>341163</v>
      </c>
      <c r="H108" s="290">
        <f>data!AC62</f>
        <v>223127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2307.88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358310</v>
      </c>
      <c r="D110" s="290">
        <f>data!Y64</f>
        <v>261605</v>
      </c>
      <c r="E110" s="290">
        <f>data!Z64</f>
        <v>224903</v>
      </c>
      <c r="F110" s="290">
        <f>data!AA64</f>
        <v>372977</v>
      </c>
      <c r="G110" s="290">
        <f>data!AB64</f>
        <v>19348470</v>
      </c>
      <c r="H110" s="290">
        <f>data!AC64</f>
        <v>381314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524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525</v>
      </c>
      <c r="C112" s="290">
        <f>data!X66</f>
        <v>252102</v>
      </c>
      <c r="D112" s="290">
        <f>data!Y66</f>
        <v>380259</v>
      </c>
      <c r="E112" s="290">
        <f>data!Z66</f>
        <v>340758</v>
      </c>
      <c r="F112" s="290">
        <f>data!AA66</f>
        <v>13914</v>
      </c>
      <c r="G112" s="290">
        <f>data!AB66</f>
        <v>29242</v>
      </c>
      <c r="H112" s="290">
        <f>data!AC66</f>
        <v>126855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197611</v>
      </c>
      <c r="D113" s="290">
        <f>data!Y67</f>
        <v>457736</v>
      </c>
      <c r="E113" s="290">
        <f>data!Z67</f>
        <v>8925</v>
      </c>
      <c r="F113" s="290">
        <f>data!AA67</f>
        <v>259363</v>
      </c>
      <c r="G113" s="290">
        <f>data!AB67</f>
        <v>71142</v>
      </c>
      <c r="H113" s="290">
        <f>data!AC67</f>
        <v>35899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1009</v>
      </c>
      <c r="C114" s="290">
        <f>data!X68</f>
        <v>0</v>
      </c>
      <c r="D114" s="290">
        <f>data!Y68</f>
        <v>23450</v>
      </c>
      <c r="E114" s="290">
        <f>data!Z68</f>
        <v>0</v>
      </c>
      <c r="F114" s="290">
        <f>data!AA68</f>
        <v>0</v>
      </c>
      <c r="G114" s="290">
        <f>data!AB68</f>
        <v>297533</v>
      </c>
      <c r="H114" s="290">
        <f>data!AC68</f>
        <v>0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1010</v>
      </c>
      <c r="C115" s="290">
        <f>data!X69</f>
        <v>947495</v>
      </c>
      <c r="D115" s="290">
        <f>data!Y69</f>
        <v>3649895</v>
      </c>
      <c r="E115" s="290">
        <f>data!Z69</f>
        <v>4075186</v>
      </c>
      <c r="F115" s="290">
        <f>data!AA69</f>
        <v>234548</v>
      </c>
      <c r="G115" s="290">
        <f>data!AB69</f>
        <v>3666967</v>
      </c>
      <c r="H115" s="290">
        <f>data!AC69</f>
        <v>2357685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-1412</v>
      </c>
      <c r="E116" s="290">
        <f>-data!Z84</f>
        <v>-337</v>
      </c>
      <c r="F116" s="290">
        <f>-data!AA84</f>
        <v>0</v>
      </c>
      <c r="G116" s="290">
        <f>-data!AB84</f>
        <v>-294274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1011</v>
      </c>
      <c r="C117" s="290">
        <f>data!X85</f>
        <v>2622339</v>
      </c>
      <c r="D117" s="290">
        <f>data!Y85</f>
        <v>8469397</v>
      </c>
      <c r="E117" s="290">
        <f>data!Z85</f>
        <v>8406980</v>
      </c>
      <c r="F117" s="290">
        <f>data!AA85</f>
        <v>1138662</v>
      </c>
      <c r="G117" s="290">
        <f>data!AB85</f>
        <v>26853645.879999999</v>
      </c>
      <c r="H117" s="290">
        <f>data!AC85</f>
        <v>5166879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1012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1013</v>
      </c>
      <c r="C120" s="290">
        <f>data!X87</f>
        <v>12809229</v>
      </c>
      <c r="D120" s="290">
        <f>data!Y87</f>
        <v>5320606</v>
      </c>
      <c r="E120" s="290">
        <f>data!Z87</f>
        <v>244708</v>
      </c>
      <c r="F120" s="290">
        <f>data!AA87</f>
        <v>431794</v>
      </c>
      <c r="G120" s="290">
        <f>data!AB87</f>
        <v>19516861</v>
      </c>
      <c r="H120" s="290">
        <f>data!AC87</f>
        <v>11341359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1014</v>
      </c>
      <c r="C121" s="290">
        <f>data!X88</f>
        <v>45611136</v>
      </c>
      <c r="D121" s="290">
        <f>data!Y88</f>
        <v>37614918</v>
      </c>
      <c r="E121" s="290">
        <f>data!Z88</f>
        <v>19761103</v>
      </c>
      <c r="F121" s="290">
        <f>data!AA88</f>
        <v>6911912</v>
      </c>
      <c r="G121" s="290">
        <f>data!AB88</f>
        <v>124325442</v>
      </c>
      <c r="H121" s="290">
        <f>data!AC88</f>
        <v>5542538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1015</v>
      </c>
      <c r="C122" s="290">
        <f>data!X89</f>
        <v>58420365</v>
      </c>
      <c r="D122" s="290">
        <f>data!Y89</f>
        <v>42935524</v>
      </c>
      <c r="E122" s="290">
        <f>data!Z89</f>
        <v>20005811</v>
      </c>
      <c r="F122" s="290">
        <f>data!AA89</f>
        <v>7343706</v>
      </c>
      <c r="G122" s="290">
        <f>data!AB89</f>
        <v>143842303</v>
      </c>
      <c r="H122" s="290">
        <f>data!AC89</f>
        <v>16883897</v>
      </c>
      <c r="I122" s="290">
        <f>data!AD89</f>
        <v>0</v>
      </c>
    </row>
    <row r="123" spans="1:9" customFormat="1" ht="20.149999999999999" customHeight="1" x14ac:dyDescent="0.35">
      <c r="A123" s="289" t="s">
        <v>1016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1017</v>
      </c>
      <c r="C124" s="290">
        <f>data!X90</f>
        <v>1369</v>
      </c>
      <c r="D124" s="290">
        <f>data!Y90</f>
        <v>6395</v>
      </c>
      <c r="E124" s="290">
        <f>data!Z90</f>
        <v>10776</v>
      </c>
      <c r="F124" s="290">
        <f>data!AA90</f>
        <v>947</v>
      </c>
      <c r="G124" s="290">
        <f>data!AB90</f>
        <v>2841</v>
      </c>
      <c r="H124" s="290">
        <f>data!AC90</f>
        <v>2643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1018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1019</v>
      </c>
      <c r="C126" s="290">
        <f>data!X92</f>
        <v>569</v>
      </c>
      <c r="D126" s="290">
        <f>data!Y92</f>
        <v>2658</v>
      </c>
      <c r="E126" s="290">
        <f>data!Z92</f>
        <v>4480</v>
      </c>
      <c r="F126" s="290">
        <f>data!AA92</f>
        <v>394</v>
      </c>
      <c r="G126" s="290">
        <f>data!AB92</f>
        <v>1181</v>
      </c>
      <c r="H126" s="290">
        <f>data!AC92</f>
        <v>1099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1020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0.09</v>
      </c>
      <c r="E128" s="297">
        <f>data!Z94</f>
        <v>12.34</v>
      </c>
      <c r="F128" s="297">
        <f>data!AA94</f>
        <v>0</v>
      </c>
      <c r="G128" s="297">
        <f>data!AB94</f>
        <v>0</v>
      </c>
      <c r="H128" s="297">
        <f>data!AC94</f>
        <v>0.3</v>
      </c>
      <c r="I128" s="297">
        <f>data!AD94</f>
        <v>0</v>
      </c>
    </row>
    <row r="129" spans="1:14" customFormat="1" ht="20.149999999999999" customHeight="1" x14ac:dyDescent="0.35">
      <c r="A129" s="283" t="s">
        <v>1002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1033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PROVIDENCE ST MARY MEDICAL CENTER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1004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1034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1008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1035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11.32</v>
      </c>
      <c r="D138" s="297">
        <f>data!AF60</f>
        <v>0</v>
      </c>
      <c r="E138" s="297">
        <f>data!AG60</f>
        <v>53.88</v>
      </c>
      <c r="F138" s="297">
        <f>data!AH60</f>
        <v>0</v>
      </c>
      <c r="G138" s="297">
        <f>data!AI60</f>
        <v>0</v>
      </c>
      <c r="H138" s="297">
        <f>data!AJ60</f>
        <v>16.899999999999999</v>
      </c>
      <c r="I138" s="297">
        <f>data!AK60</f>
        <v>9.1300000000000008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866289</v>
      </c>
      <c r="D139" s="290">
        <f>data!AF61</f>
        <v>0</v>
      </c>
      <c r="E139" s="290">
        <f>data!AG61</f>
        <v>9266704</v>
      </c>
      <c r="F139" s="290">
        <f>data!AH61</f>
        <v>0</v>
      </c>
      <c r="G139" s="290">
        <f>data!AI61</f>
        <v>0</v>
      </c>
      <c r="H139" s="290">
        <f>data!AJ61</f>
        <v>1729616</v>
      </c>
      <c r="I139" s="290">
        <f>data!AK61</f>
        <v>787877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90556</v>
      </c>
      <c r="D140" s="290">
        <f>data!AF62</f>
        <v>0</v>
      </c>
      <c r="E140" s="290">
        <f>data!AG62</f>
        <v>651594</v>
      </c>
      <c r="F140" s="290">
        <f>data!AH62</f>
        <v>0</v>
      </c>
      <c r="G140" s="290">
        <f>data!AI62</f>
        <v>0</v>
      </c>
      <c r="H140" s="290">
        <f>data!AJ62</f>
        <v>166298</v>
      </c>
      <c r="I140" s="290">
        <f>data!AK62</f>
        <v>90845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569381.26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23619</v>
      </c>
      <c r="D142" s="290">
        <f>data!AF64</f>
        <v>0</v>
      </c>
      <c r="E142" s="290">
        <f>data!AG64</f>
        <v>1078223</v>
      </c>
      <c r="F142" s="290">
        <f>data!AH64</f>
        <v>0</v>
      </c>
      <c r="G142" s="290">
        <f>data!AI64</f>
        <v>0</v>
      </c>
      <c r="H142" s="290">
        <f>data!AJ64</f>
        <v>393550</v>
      </c>
      <c r="I142" s="290">
        <f>data!AK64</f>
        <v>9036</v>
      </c>
    </row>
    <row r="143" spans="1:14" customFormat="1" ht="20.149999999999999" customHeight="1" x14ac:dyDescent="0.35">
      <c r="A143" s="289">
        <v>10</v>
      </c>
      <c r="B143" s="290" t="s">
        <v>524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525</v>
      </c>
      <c r="C144" s="290">
        <f>data!AE66</f>
        <v>306</v>
      </c>
      <c r="D144" s="290">
        <f>data!AF66</f>
        <v>0</v>
      </c>
      <c r="E144" s="290">
        <f>data!AG66</f>
        <v>56539</v>
      </c>
      <c r="F144" s="290">
        <f>data!AH66</f>
        <v>0</v>
      </c>
      <c r="G144" s="290">
        <f>data!AI66</f>
        <v>0</v>
      </c>
      <c r="H144" s="290">
        <f>data!AJ66</f>
        <v>12159</v>
      </c>
      <c r="I144" s="290">
        <f>data!AK66</f>
        <v>222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10216</v>
      </c>
      <c r="D145" s="290">
        <f>data!AF67</f>
        <v>0</v>
      </c>
      <c r="E145" s="290">
        <f>data!AG67</f>
        <v>75307</v>
      </c>
      <c r="F145" s="290">
        <f>data!AH67</f>
        <v>0</v>
      </c>
      <c r="G145" s="290">
        <f>data!AI67</f>
        <v>0</v>
      </c>
      <c r="H145" s="290">
        <f>data!AJ67</f>
        <v>0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1009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1010</v>
      </c>
      <c r="C147" s="290">
        <f>data!AE69</f>
        <v>1011831</v>
      </c>
      <c r="D147" s="290">
        <f>data!AF69</f>
        <v>0</v>
      </c>
      <c r="E147" s="290">
        <f>data!AG69</f>
        <v>9825484</v>
      </c>
      <c r="F147" s="290">
        <f>data!AH69</f>
        <v>0</v>
      </c>
      <c r="G147" s="290">
        <f>data!AI69</f>
        <v>0</v>
      </c>
      <c r="H147" s="290">
        <f>data!AJ69</f>
        <v>3772264</v>
      </c>
      <c r="I147" s="290">
        <f>data!AK69</f>
        <v>799905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-18276</v>
      </c>
      <c r="F148" s="290">
        <f>-data!AH84</f>
        <v>0</v>
      </c>
      <c r="G148" s="290">
        <f>-data!AI84</f>
        <v>0</v>
      </c>
      <c r="H148" s="290">
        <f>-data!AJ84</f>
        <v>-4650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1011</v>
      </c>
      <c r="C149" s="290">
        <f>data!AE85</f>
        <v>2002817</v>
      </c>
      <c r="D149" s="290">
        <f>data!AF85</f>
        <v>0</v>
      </c>
      <c r="E149" s="290">
        <f>data!AG85</f>
        <v>21504956.259999998</v>
      </c>
      <c r="F149" s="290">
        <f>data!AH85</f>
        <v>0</v>
      </c>
      <c r="G149" s="290">
        <f>data!AI85</f>
        <v>0</v>
      </c>
      <c r="H149" s="290">
        <f>data!AJ85</f>
        <v>6069237</v>
      </c>
      <c r="I149" s="290">
        <f>data!AK85</f>
        <v>1687885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1012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1013</v>
      </c>
      <c r="C152" s="290">
        <f>data!AE87</f>
        <v>1863363</v>
      </c>
      <c r="D152" s="290">
        <f>data!AF87</f>
        <v>0</v>
      </c>
      <c r="E152" s="290">
        <f>data!AG87</f>
        <v>12300058</v>
      </c>
      <c r="F152" s="290">
        <f>data!AH87</f>
        <v>0</v>
      </c>
      <c r="G152" s="290">
        <f>data!AI87</f>
        <v>0</v>
      </c>
      <c r="H152" s="290">
        <f>data!AJ87</f>
        <v>1383823</v>
      </c>
      <c r="I152" s="290">
        <f>data!AK87</f>
        <v>1710633</v>
      </c>
    </row>
    <row r="153" spans="1:9" customFormat="1" ht="20.149999999999999" customHeight="1" x14ac:dyDescent="0.35">
      <c r="A153" s="289">
        <v>20</v>
      </c>
      <c r="B153" s="298" t="s">
        <v>1014</v>
      </c>
      <c r="C153" s="290">
        <f>data!AE88</f>
        <v>257827</v>
      </c>
      <c r="D153" s="290">
        <f>data!AF88</f>
        <v>0</v>
      </c>
      <c r="E153" s="290">
        <f>data!AG88</f>
        <v>68651224</v>
      </c>
      <c r="F153" s="290">
        <f>data!AH88</f>
        <v>0</v>
      </c>
      <c r="G153" s="290">
        <f>data!AI88</f>
        <v>0</v>
      </c>
      <c r="H153" s="290">
        <f>data!AJ88</f>
        <v>3216603</v>
      </c>
      <c r="I153" s="290">
        <f>data!AK88</f>
        <v>128366</v>
      </c>
    </row>
    <row r="154" spans="1:9" customFormat="1" ht="20.149999999999999" customHeight="1" x14ac:dyDescent="0.35">
      <c r="A154" s="289">
        <v>21</v>
      </c>
      <c r="B154" s="298" t="s">
        <v>1015</v>
      </c>
      <c r="C154" s="290">
        <f>data!AE89</f>
        <v>2121190</v>
      </c>
      <c r="D154" s="290">
        <f>data!AF89</f>
        <v>0</v>
      </c>
      <c r="E154" s="290">
        <f>data!AG89</f>
        <v>80951282</v>
      </c>
      <c r="F154" s="290">
        <f>data!AH89</f>
        <v>0</v>
      </c>
      <c r="G154" s="290">
        <f>data!AI89</f>
        <v>0</v>
      </c>
      <c r="H154" s="290">
        <f>data!AJ89</f>
        <v>4600426</v>
      </c>
      <c r="I154" s="290">
        <f>data!AK89</f>
        <v>1838999</v>
      </c>
    </row>
    <row r="155" spans="1:9" customFormat="1" ht="20.149999999999999" customHeight="1" x14ac:dyDescent="0.35">
      <c r="A155" s="289" t="s">
        <v>1016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1017</v>
      </c>
      <c r="C156" s="290">
        <f>data!AE90</f>
        <v>0</v>
      </c>
      <c r="D156" s="290">
        <f>data!AF90</f>
        <v>0</v>
      </c>
      <c r="E156" s="290">
        <f>data!AG90</f>
        <v>9791</v>
      </c>
      <c r="F156" s="290">
        <f>data!AH90</f>
        <v>0</v>
      </c>
      <c r="G156" s="290">
        <f>data!AI90</f>
        <v>0</v>
      </c>
      <c r="H156" s="290">
        <f>data!AJ90</f>
        <v>1868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1018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1019</v>
      </c>
      <c r="C158" s="290">
        <f>data!AE92</f>
        <v>0</v>
      </c>
      <c r="D158" s="290">
        <f>data!AF92</f>
        <v>0</v>
      </c>
      <c r="E158" s="290">
        <f>data!AG92</f>
        <v>4070</v>
      </c>
      <c r="F158" s="290">
        <f>data!AH92</f>
        <v>0</v>
      </c>
      <c r="G158" s="290">
        <f>data!AI92</f>
        <v>0</v>
      </c>
      <c r="H158" s="290">
        <f>data!AJ92</f>
        <v>777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1020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23.09</v>
      </c>
      <c r="F160" s="297">
        <f>data!AH94</f>
        <v>0</v>
      </c>
      <c r="G160" s="297">
        <f>data!AI94</f>
        <v>0</v>
      </c>
      <c r="H160" s="297">
        <f>data!AJ94</f>
        <v>5.56</v>
      </c>
      <c r="I160" s="297">
        <f>data!AK94</f>
        <v>0</v>
      </c>
    </row>
    <row r="161" spans="1:9" customFormat="1" ht="20.149999999999999" customHeight="1" x14ac:dyDescent="0.35">
      <c r="A161" s="283" t="s">
        <v>1002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1036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PROVIDENCE ST MARY MEDICAL CENTER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1004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1037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1038</v>
      </c>
      <c r="F167" s="296" t="s">
        <v>209</v>
      </c>
      <c r="G167" s="296" t="s">
        <v>148</v>
      </c>
      <c r="H167" s="295" t="s">
        <v>1039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1008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2.46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228556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19750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2804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1589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524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525</v>
      </c>
      <c r="C176" s="290">
        <f>data!AL66</f>
        <v>118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982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1009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1010</v>
      </c>
      <c r="C179" s="290">
        <f>data!AL69</f>
        <v>232011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14500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1011</v>
      </c>
      <c r="C181" s="290">
        <f>data!AL85</f>
        <v>483006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17304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1012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1013</v>
      </c>
      <c r="C184" s="290">
        <f>data!AL87</f>
        <v>888104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1014</v>
      </c>
      <c r="C185" s="290">
        <f>data!AL88</f>
        <v>171444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1015</v>
      </c>
      <c r="C186" s="290">
        <f>data!AL89</f>
        <v>1059548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1016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1017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1018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1019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1020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1002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1040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PROVIDENCE ST MARY MEDICAL CENTER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1004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1041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1042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1008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39.93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46382</v>
      </c>
      <c r="H203" s="290">
        <f>data!AX61</f>
        <v>0</v>
      </c>
      <c r="I203" s="290">
        <f>data!AY61</f>
        <v>1770094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0</v>
      </c>
      <c r="H204" s="290">
        <f>data!AX62</f>
        <v>0</v>
      </c>
      <c r="I204" s="290">
        <f>data!AY62</f>
        <v>184652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8310.2800000000007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0</v>
      </c>
      <c r="H206" s="290">
        <f>data!AX64</f>
        <v>104</v>
      </c>
      <c r="I206" s="290">
        <f>data!AY64</f>
        <v>298038</v>
      </c>
    </row>
    <row r="207" spans="1:9" customFormat="1" ht="20.149999999999999" customHeight="1" x14ac:dyDescent="0.35">
      <c r="A207" s="289">
        <v>10</v>
      </c>
      <c r="B207" s="290" t="s">
        <v>524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525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3629</v>
      </c>
      <c r="H208" s="290">
        <f>data!AX66</f>
        <v>21602</v>
      </c>
      <c r="I208" s="290">
        <f>data!AY66</f>
        <v>1386212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4654</v>
      </c>
    </row>
    <row r="210" spans="1:9" customFormat="1" ht="20.149999999999999" customHeight="1" x14ac:dyDescent="0.35">
      <c r="A210" s="289">
        <v>13</v>
      </c>
      <c r="B210" s="290" t="s">
        <v>1009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113685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1010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37689</v>
      </c>
      <c r="H211" s="290">
        <f>data!AX69</f>
        <v>59316</v>
      </c>
      <c r="I211" s="290">
        <f>data!AY69</f>
        <v>1796545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-755694</v>
      </c>
    </row>
    <row r="213" spans="1:9" customFormat="1" ht="20.149999999999999" customHeight="1" x14ac:dyDescent="0.35">
      <c r="A213" s="289">
        <v>16</v>
      </c>
      <c r="B213" s="298" t="s">
        <v>1011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0</v>
      </c>
      <c r="G213" s="290">
        <f>data!AW85</f>
        <v>87700</v>
      </c>
      <c r="H213" s="290">
        <f>data!AX85</f>
        <v>194707</v>
      </c>
      <c r="I213" s="290">
        <f>data!AY85</f>
        <v>4692811.28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1012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1013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1014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1015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1016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1017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7091</v>
      </c>
    </row>
    <row r="221" spans="1:9" customFormat="1" ht="20.149999999999999" customHeight="1" x14ac:dyDescent="0.35">
      <c r="A221" s="289">
        <v>23</v>
      </c>
      <c r="B221" s="290" t="s">
        <v>1018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1019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1020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1002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1043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PROVIDENCE ST MARY MEDICAL CENTER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1004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1044</v>
      </c>
      <c r="F231" s="296" t="s">
        <v>1045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1008</v>
      </c>
      <c r="C232" s="292" t="s">
        <v>1046</v>
      </c>
      <c r="D232" s="292" t="s">
        <v>1047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197771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0.72</v>
      </c>
      <c r="D234" s="297">
        <f>data!BA60</f>
        <v>2.2599999999999998</v>
      </c>
      <c r="E234" s="297">
        <f>data!BB60</f>
        <v>12.53</v>
      </c>
      <c r="F234" s="297">
        <f>data!BC60</f>
        <v>0</v>
      </c>
      <c r="G234" s="297">
        <f>data!BD60</f>
        <v>0</v>
      </c>
      <c r="H234" s="297">
        <f>data!BE60</f>
        <v>75.11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33400</v>
      </c>
      <c r="D235" s="290">
        <f>data!BA61</f>
        <v>101959</v>
      </c>
      <c r="E235" s="290">
        <f>data!BB61</f>
        <v>1299352</v>
      </c>
      <c r="F235" s="290">
        <f>data!BC61</f>
        <v>0</v>
      </c>
      <c r="G235" s="290">
        <f>data!BD61</f>
        <v>0</v>
      </c>
      <c r="H235" s="290">
        <f>data!BE61</f>
        <v>4302702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9168</v>
      </c>
      <c r="E236" s="290">
        <f>data!BB62</f>
        <v>125294</v>
      </c>
      <c r="F236" s="290">
        <f>data!BC62</f>
        <v>0</v>
      </c>
      <c r="G236" s="290">
        <f>data!BD62</f>
        <v>0</v>
      </c>
      <c r="H236" s="290">
        <f>data!BE62</f>
        <v>445104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331</v>
      </c>
      <c r="D238" s="290">
        <f>data!BA64</f>
        <v>-2722</v>
      </c>
      <c r="E238" s="290">
        <f>data!BB64</f>
        <v>3973</v>
      </c>
      <c r="F238" s="290">
        <f>data!BC64</f>
        <v>0</v>
      </c>
      <c r="G238" s="290">
        <f>data!BD64</f>
        <v>-14721</v>
      </c>
      <c r="H238" s="290">
        <f>data!BE64</f>
        <v>873056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524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525</v>
      </c>
      <c r="C240" s="290">
        <f>data!AZ66</f>
        <v>0</v>
      </c>
      <c r="D240" s="290">
        <f>data!BA66</f>
        <v>9</v>
      </c>
      <c r="E240" s="290">
        <f>data!BB66</f>
        <v>32832</v>
      </c>
      <c r="F240" s="290">
        <f>data!BC66</f>
        <v>0</v>
      </c>
      <c r="G240" s="290">
        <f>data!BD66</f>
        <v>5170</v>
      </c>
      <c r="H240" s="290">
        <f>data!BE66</f>
        <v>621367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6000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0</v>
      </c>
      <c r="H241" s="290">
        <f>data!BE67</f>
        <v>346447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1009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1010</v>
      </c>
      <c r="C243" s="290">
        <f>data!AZ69</f>
        <v>33801</v>
      </c>
      <c r="D243" s="290">
        <f>data!BA69</f>
        <v>103726</v>
      </c>
      <c r="E243" s="290">
        <f>data!BB69</f>
        <v>1350161</v>
      </c>
      <c r="F243" s="290">
        <f>data!BC69</f>
        <v>0</v>
      </c>
      <c r="G243" s="290">
        <f>data!BD69</f>
        <v>153870</v>
      </c>
      <c r="H243" s="290">
        <f>data!BE69</f>
        <v>6260541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10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-53335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1011</v>
      </c>
      <c r="C245" s="290">
        <f>data!AZ85</f>
        <v>73542</v>
      </c>
      <c r="D245" s="290">
        <f>data!BA85</f>
        <v>212140</v>
      </c>
      <c r="E245" s="290">
        <f>data!BB85</f>
        <v>2811612</v>
      </c>
      <c r="F245" s="290">
        <f>data!BC85</f>
        <v>0</v>
      </c>
      <c r="G245" s="290">
        <f>data!BD85</f>
        <v>144319</v>
      </c>
      <c r="H245" s="290">
        <f>data!BE85</f>
        <v>12795882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1012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1013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1014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1015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1016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1017</v>
      </c>
      <c r="C252" s="306">
        <f>data!AZ90</f>
        <v>191</v>
      </c>
      <c r="D252" s="306">
        <f>data!BA90</f>
        <v>563</v>
      </c>
      <c r="E252" s="306">
        <f>data!BB90</f>
        <v>1467</v>
      </c>
      <c r="F252" s="306">
        <f>data!BC90</f>
        <v>0</v>
      </c>
      <c r="G252" s="306">
        <f>data!BD90</f>
        <v>3553</v>
      </c>
      <c r="H252" s="306">
        <f>data!BE90</f>
        <v>49859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1018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1019</v>
      </c>
      <c r="C254" s="305" t="str">
        <f>IF(data!AZ92&gt;0,data!AZ92,"")</f>
        <v>x</v>
      </c>
      <c r="D254" s="306">
        <f>data!BA92</f>
        <v>234</v>
      </c>
      <c r="E254" s="306">
        <f>data!BB92</f>
        <v>610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1020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1002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1048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PROVIDENCE ST MARY MEDICAL CENTER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1004</v>
      </c>
      <c r="C262" s="296" t="s">
        <v>1049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1050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1051</v>
      </c>
    </row>
    <row r="264" spans="1:9" customFormat="1" ht="20.149999999999999" customHeight="1" x14ac:dyDescent="0.35">
      <c r="A264" s="289">
        <v>3</v>
      </c>
      <c r="B264" s="290" t="s">
        <v>1008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1.04</v>
      </c>
      <c r="G266" s="297">
        <f>data!BK60</f>
        <v>0</v>
      </c>
      <c r="H266" s="297">
        <f>data!BL60</f>
        <v>0</v>
      </c>
      <c r="I266" s="297">
        <f>data!BM60</f>
        <v>3.07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64826</v>
      </c>
      <c r="G267" s="290">
        <f>data!BK61</f>
        <v>-6794</v>
      </c>
      <c r="H267" s="290">
        <f>data!BL61</f>
        <v>-53299</v>
      </c>
      <c r="I267" s="290">
        <f>data!BM61</f>
        <v>52171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6939</v>
      </c>
      <c r="G268" s="290">
        <f>data!BK62</f>
        <v>199</v>
      </c>
      <c r="H268" s="290">
        <f>data!BL62</f>
        <v>1450</v>
      </c>
      <c r="I268" s="290">
        <f>data!BM62</f>
        <v>20843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0</v>
      </c>
      <c r="E270" s="290">
        <f>data!BI64</f>
        <v>0</v>
      </c>
      <c r="F270" s="290">
        <f>data!BJ64</f>
        <v>812</v>
      </c>
      <c r="G270" s="290">
        <f>data!BK64</f>
        <v>0</v>
      </c>
      <c r="H270" s="290">
        <f>data!BL64</f>
        <v>0</v>
      </c>
      <c r="I270" s="290">
        <f>data!BM64</f>
        <v>52</v>
      </c>
    </row>
    <row r="271" spans="1:9" customFormat="1" ht="20.149999999999999" customHeight="1" x14ac:dyDescent="0.35">
      <c r="A271" s="289">
        <v>10</v>
      </c>
      <c r="B271" s="290" t="s">
        <v>524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525</v>
      </c>
      <c r="C272" s="290">
        <f>data!BG66</f>
        <v>0</v>
      </c>
      <c r="D272" s="290">
        <f>data!BH66</f>
        <v>0</v>
      </c>
      <c r="E272" s="290">
        <f>data!BI66</f>
        <v>0</v>
      </c>
      <c r="F272" s="290">
        <f>data!BJ66</f>
        <v>58</v>
      </c>
      <c r="G272" s="290">
        <f>data!BK66</f>
        <v>0</v>
      </c>
      <c r="H272" s="290">
        <f>data!BL66</f>
        <v>1406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1009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1010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65785</v>
      </c>
      <c r="G275" s="290">
        <f>data!BK69</f>
        <v>-6876</v>
      </c>
      <c r="H275" s="290">
        <f>data!BL69</f>
        <v>-53939</v>
      </c>
      <c r="I275" s="290">
        <f>data!BM69</f>
        <v>53398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1011</v>
      </c>
      <c r="C277" s="290">
        <f>data!BG85</f>
        <v>0</v>
      </c>
      <c r="D277" s="290">
        <f>data!BH85</f>
        <v>0</v>
      </c>
      <c r="E277" s="290">
        <f>data!BI85</f>
        <v>0</v>
      </c>
      <c r="F277" s="290">
        <f>data!BJ85</f>
        <v>138420</v>
      </c>
      <c r="G277" s="290">
        <f>data!BK85</f>
        <v>-13471</v>
      </c>
      <c r="H277" s="290">
        <f>data!BL85</f>
        <v>-104382</v>
      </c>
      <c r="I277" s="290">
        <f>data!BM85</f>
        <v>126464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1012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1013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1014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1015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1016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1017</v>
      </c>
      <c r="C284" s="306">
        <f>data!BG90</f>
        <v>545</v>
      </c>
      <c r="D284" s="306">
        <f>data!BH90</f>
        <v>1903</v>
      </c>
      <c r="E284" s="306">
        <f>data!BI90</f>
        <v>0</v>
      </c>
      <c r="F284" s="306">
        <f>data!BJ90</f>
        <v>291</v>
      </c>
      <c r="G284" s="306">
        <f>data!BK90</f>
        <v>0</v>
      </c>
      <c r="H284" s="306">
        <f>data!BL90</f>
        <v>2671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1018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1019</v>
      </c>
      <c r="C286" s="305" t="str">
        <f>IF(data!BG92&gt;0,data!BG92,"")</f>
        <v>x</v>
      </c>
      <c r="D286" s="306">
        <f>data!BH92</f>
        <v>791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1110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1020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1002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1052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PROVIDENCE ST MARY MEDICAL CENTER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1004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1053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1008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4.25</v>
      </c>
      <c r="D298" s="297">
        <f>data!BO60</f>
        <v>0.51</v>
      </c>
      <c r="E298" s="297">
        <f>data!BP60</f>
        <v>2.2200000000000002</v>
      </c>
      <c r="F298" s="297">
        <f>data!BQ60</f>
        <v>2.92</v>
      </c>
      <c r="G298" s="297">
        <f>data!BR60</f>
        <v>0</v>
      </c>
      <c r="H298" s="297">
        <f>data!BS60</f>
        <v>4.01</v>
      </c>
      <c r="I298" s="297">
        <f>data!BT60</f>
        <v>4.09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1103133</v>
      </c>
      <c r="D299" s="290">
        <f>data!BO61</f>
        <v>20747</v>
      </c>
      <c r="E299" s="290">
        <f>data!BP61</f>
        <v>126346</v>
      </c>
      <c r="F299" s="290">
        <f>data!BQ61</f>
        <v>336023</v>
      </c>
      <c r="G299" s="290">
        <f>data!BR61</f>
        <v>0</v>
      </c>
      <c r="H299" s="290">
        <f>data!BS61</f>
        <v>410645</v>
      </c>
      <c r="I299" s="290">
        <f>data!BT61</f>
        <v>342079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143371</v>
      </c>
      <c r="D300" s="290">
        <f>data!BO62</f>
        <v>56407</v>
      </c>
      <c r="E300" s="290">
        <f>data!BP62</f>
        <v>11770</v>
      </c>
      <c r="F300" s="290">
        <f>data!BQ62</f>
        <v>32896</v>
      </c>
      <c r="G300" s="290">
        <f>data!BR62</f>
        <v>0</v>
      </c>
      <c r="H300" s="290">
        <f>data!BS62</f>
        <v>39956</v>
      </c>
      <c r="I300" s="290">
        <f>data!BT62</f>
        <v>41447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1771893.9500000002</v>
      </c>
      <c r="D301" s="290">
        <f>data!BO63</f>
        <v>2220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262.5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600754</v>
      </c>
      <c r="D302" s="290">
        <f>data!BO64</f>
        <v>0</v>
      </c>
      <c r="E302" s="290">
        <f>data!BP64</f>
        <v>0</v>
      </c>
      <c r="F302" s="290">
        <f>data!BQ64</f>
        <v>2602</v>
      </c>
      <c r="G302" s="290">
        <f>data!BR64</f>
        <v>0</v>
      </c>
      <c r="H302" s="290">
        <f>data!BS64</f>
        <v>28195</v>
      </c>
      <c r="I302" s="290">
        <f>data!BT64</f>
        <v>4243</v>
      </c>
    </row>
    <row r="303" spans="1:9" customFormat="1" ht="20.149999999999999" customHeight="1" x14ac:dyDescent="0.35">
      <c r="A303" s="289">
        <v>10</v>
      </c>
      <c r="B303" s="290" t="s">
        <v>524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525</v>
      </c>
      <c r="C304" s="290">
        <f>data!BN66</f>
        <v>6605180</v>
      </c>
      <c r="D304" s="290">
        <f>data!BO66</f>
        <v>8953</v>
      </c>
      <c r="E304" s="290">
        <f>data!BP66</f>
        <v>0</v>
      </c>
      <c r="F304" s="290">
        <f>data!BQ66</f>
        <v>1398</v>
      </c>
      <c r="G304" s="290">
        <f>data!BR66</f>
        <v>0</v>
      </c>
      <c r="H304" s="290">
        <f>data!BS66</f>
        <v>44524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2508601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1009</v>
      </c>
      <c r="C306" s="290">
        <f>data!BN68</f>
        <v>1189776</v>
      </c>
      <c r="D306" s="290">
        <f>data!BO68</f>
        <v>0</v>
      </c>
      <c r="E306" s="290">
        <f>data!BP68</f>
        <v>0</v>
      </c>
      <c r="F306" s="290">
        <f>data!BQ68</f>
        <v>19794</v>
      </c>
      <c r="G306" s="290">
        <f>data!BR68</f>
        <v>0</v>
      </c>
      <c r="H306" s="290">
        <f>data!BS68</f>
        <v>115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1010</v>
      </c>
      <c r="C307" s="290">
        <f>data!BN69</f>
        <v>3075389</v>
      </c>
      <c r="D307" s="290">
        <f>data!BO69</f>
        <v>20996</v>
      </c>
      <c r="E307" s="290">
        <f>data!BP69</f>
        <v>127864</v>
      </c>
      <c r="F307" s="290">
        <f>data!BQ69</f>
        <v>340548</v>
      </c>
      <c r="G307" s="290">
        <f>data!BR69</f>
        <v>25</v>
      </c>
      <c r="H307" s="290">
        <f>data!BS69</f>
        <v>460325</v>
      </c>
      <c r="I307" s="290">
        <f>data!BT69</f>
        <v>352219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-259929</v>
      </c>
      <c r="D308" s="290">
        <f>-data!BO84</f>
        <v>0</v>
      </c>
      <c r="E308" s="290">
        <f>-data!BP84</f>
        <v>0</v>
      </c>
      <c r="F308" s="290">
        <f>-data!BQ84</f>
        <v>-507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1011</v>
      </c>
      <c r="C309" s="290">
        <f>data!BN85</f>
        <v>16738168.949999999</v>
      </c>
      <c r="D309" s="290">
        <f>data!BO85</f>
        <v>109323</v>
      </c>
      <c r="E309" s="290">
        <f>data!BP85</f>
        <v>265980</v>
      </c>
      <c r="F309" s="290">
        <f>data!BQ85</f>
        <v>732754</v>
      </c>
      <c r="G309" s="290">
        <f>data!BR85</f>
        <v>25</v>
      </c>
      <c r="H309" s="290">
        <f>data!BS85</f>
        <v>984022.5</v>
      </c>
      <c r="I309" s="290">
        <f>data!BT85</f>
        <v>739988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1012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1013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1014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1015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1016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1017</v>
      </c>
      <c r="C316" s="306">
        <f>data!BN90</f>
        <v>7576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63</v>
      </c>
      <c r="I316" s="306">
        <f>data!BT90</f>
        <v>813</v>
      </c>
    </row>
    <row r="317" spans="1:9" customFormat="1" ht="20.149999999999999" customHeight="1" x14ac:dyDescent="0.35">
      <c r="A317" s="289">
        <v>23</v>
      </c>
      <c r="B317" s="290" t="s">
        <v>1018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1019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26</v>
      </c>
      <c r="I318" s="306">
        <f>data!BT92</f>
        <v>338</v>
      </c>
    </row>
    <row r="319" spans="1:9" customFormat="1" ht="20.149999999999999" customHeight="1" x14ac:dyDescent="0.35">
      <c r="A319" s="289">
        <v>25</v>
      </c>
      <c r="B319" s="290" t="s">
        <v>1020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1002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1054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PROVIDENCE ST MARY MEDICAL CENTER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1004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1053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1008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16.11</v>
      </c>
      <c r="H330" s="297">
        <f>data!BZ60</f>
        <v>18.46</v>
      </c>
      <c r="I330" s="297">
        <f>data!CA60</f>
        <v>8.02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-12616</v>
      </c>
      <c r="E331" s="309">
        <f>data!BW61</f>
        <v>0</v>
      </c>
      <c r="F331" s="309">
        <f>data!BX61</f>
        <v>0</v>
      </c>
      <c r="G331" s="309">
        <f>data!BY61</f>
        <v>2296900</v>
      </c>
      <c r="H331" s="309">
        <f>data!BZ61</f>
        <v>1486463</v>
      </c>
      <c r="I331" s="309">
        <f>data!CA61</f>
        <v>633305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179</v>
      </c>
      <c r="E332" s="309">
        <f>data!BW62</f>
        <v>0</v>
      </c>
      <c r="F332" s="309">
        <f>data!BX62</f>
        <v>0</v>
      </c>
      <c r="G332" s="309">
        <f>data!BY62</f>
        <v>236326</v>
      </c>
      <c r="H332" s="309">
        <f>data!BZ62</f>
        <v>383711</v>
      </c>
      <c r="I332" s="309">
        <f>data!CA62</f>
        <v>41454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0</v>
      </c>
      <c r="G333" s="309">
        <f>data!BY63</f>
        <v>77070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97194</v>
      </c>
      <c r="H334" s="309">
        <f>data!BZ64</f>
        <v>472</v>
      </c>
      <c r="I334" s="309">
        <f>data!CA64</f>
        <v>114</v>
      </c>
    </row>
    <row r="335" spans="1:9" customFormat="1" ht="20.149999999999999" customHeight="1" x14ac:dyDescent="0.35">
      <c r="A335" s="289">
        <v>10</v>
      </c>
      <c r="B335" s="290" t="s">
        <v>524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525</v>
      </c>
      <c r="C336" s="309">
        <f>data!BU66</f>
        <v>0</v>
      </c>
      <c r="D336" s="309">
        <f>data!BV66</f>
        <v>0</v>
      </c>
      <c r="E336" s="309">
        <f>data!BW66</f>
        <v>0</v>
      </c>
      <c r="F336" s="309">
        <f>data!BX66</f>
        <v>0</v>
      </c>
      <c r="G336" s="309">
        <f>data!BY66</f>
        <v>320541</v>
      </c>
      <c r="H336" s="309">
        <f>data!BZ66</f>
        <v>60</v>
      </c>
      <c r="I336" s="309">
        <f>data!CA66</f>
        <v>1507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114701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1009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36619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1010</v>
      </c>
      <c r="C339" s="309">
        <f>data!BU69</f>
        <v>0</v>
      </c>
      <c r="D339" s="309">
        <f>data!BV69</f>
        <v>-12768</v>
      </c>
      <c r="E339" s="309">
        <f>data!BW69</f>
        <v>0</v>
      </c>
      <c r="F339" s="309">
        <f>data!BX69</f>
        <v>0</v>
      </c>
      <c r="G339" s="309">
        <f>data!BY69</f>
        <v>2460720</v>
      </c>
      <c r="H339" s="309">
        <f>data!BZ69</f>
        <v>1514780</v>
      </c>
      <c r="I339" s="309">
        <f>data!CA69</f>
        <v>659447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-75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1011</v>
      </c>
      <c r="C341" s="290">
        <f>data!BU85</f>
        <v>0</v>
      </c>
      <c r="D341" s="290">
        <f>data!BV85</f>
        <v>-25205</v>
      </c>
      <c r="E341" s="290">
        <f>data!BW85</f>
        <v>0</v>
      </c>
      <c r="F341" s="290">
        <f>data!BX85</f>
        <v>0</v>
      </c>
      <c r="G341" s="290">
        <f>data!BY85</f>
        <v>5639996</v>
      </c>
      <c r="H341" s="290">
        <f>data!BZ85</f>
        <v>3385486</v>
      </c>
      <c r="I341" s="290">
        <f>data!CA85</f>
        <v>1335827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1012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1013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1014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1015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1016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1017</v>
      </c>
      <c r="C348" s="306">
        <f>data!BU90</f>
        <v>0</v>
      </c>
      <c r="D348" s="306">
        <f>data!BV90</f>
        <v>1480</v>
      </c>
      <c r="E348" s="306">
        <f>data!BW90</f>
        <v>0</v>
      </c>
      <c r="F348" s="306">
        <f>data!BX90</f>
        <v>0</v>
      </c>
      <c r="G348" s="306">
        <f>data!BY90</f>
        <v>2049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1018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1019</v>
      </c>
      <c r="C350" s="306">
        <f>data!BU92</f>
        <v>0</v>
      </c>
      <c r="D350" s="306">
        <f>data!BV92</f>
        <v>615</v>
      </c>
      <c r="E350" s="306">
        <f>data!BW92</f>
        <v>0</v>
      </c>
      <c r="F350" s="306">
        <f>data!BX92</f>
        <v>0</v>
      </c>
      <c r="G350" s="306">
        <f>data!BY92</f>
        <v>852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1020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1002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1055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PROVIDENCE ST MARY MEDICAL CENTER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1004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1056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1008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9.0299999999999994</v>
      </c>
      <c r="D362" s="297">
        <f>data!CC60</f>
        <v>12.04</v>
      </c>
      <c r="E362" s="312"/>
      <c r="F362" s="300"/>
      <c r="G362" s="300"/>
      <c r="H362" s="300"/>
      <c r="I362" s="313">
        <f>data!CE60</f>
        <v>759.7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634355</v>
      </c>
      <c r="D363" s="309">
        <f>data!CC61</f>
        <v>947140</v>
      </c>
      <c r="E363" s="314"/>
      <c r="F363" s="314"/>
      <c r="G363" s="314"/>
      <c r="H363" s="314"/>
      <c r="I363" s="309">
        <f>data!CE61</f>
        <v>75318678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67203</v>
      </c>
      <c r="D364" s="309">
        <f>data!CC62</f>
        <v>176535</v>
      </c>
      <c r="E364" s="314"/>
      <c r="F364" s="314"/>
      <c r="G364" s="314"/>
      <c r="H364" s="314"/>
      <c r="I364" s="309">
        <f>data!CE62</f>
        <v>7463130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2682355.2200000002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17746</v>
      </c>
      <c r="D366" s="309">
        <f>data!CC64</f>
        <v>-129886</v>
      </c>
      <c r="E366" s="314"/>
      <c r="F366" s="314"/>
      <c r="G366" s="314"/>
      <c r="H366" s="314"/>
      <c r="I366" s="309">
        <f>data!CE64</f>
        <v>38317030</v>
      </c>
    </row>
    <row r="367" spans="1:9" customFormat="1" ht="20.149999999999999" customHeight="1" x14ac:dyDescent="0.35">
      <c r="A367" s="289">
        <v>10</v>
      </c>
      <c r="B367" s="290" t="s">
        <v>524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525</v>
      </c>
      <c r="C368" s="309">
        <f>data!CB66</f>
        <v>805</v>
      </c>
      <c r="D368" s="309">
        <f>data!CC66</f>
        <v>5237</v>
      </c>
      <c r="E368" s="314"/>
      <c r="F368" s="314"/>
      <c r="G368" s="314"/>
      <c r="H368" s="314"/>
      <c r="I368" s="309">
        <f>data!CE66</f>
        <v>11942749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5739044</v>
      </c>
    </row>
    <row r="370" spans="1:9" customFormat="1" ht="20.149999999999999" customHeight="1" x14ac:dyDescent="0.35">
      <c r="A370" s="289">
        <v>13</v>
      </c>
      <c r="B370" s="290" t="s">
        <v>1009</v>
      </c>
      <c r="C370" s="309">
        <f>data!CB68</f>
        <v>36874</v>
      </c>
      <c r="D370" s="309">
        <f>data!CC68</f>
        <v>53642</v>
      </c>
      <c r="E370" s="314"/>
      <c r="F370" s="314"/>
      <c r="G370" s="314"/>
      <c r="H370" s="314"/>
      <c r="I370" s="309">
        <f>data!CE68</f>
        <v>1935555</v>
      </c>
    </row>
    <row r="371" spans="1:9" customFormat="1" ht="20.149999999999999" customHeight="1" x14ac:dyDescent="0.35">
      <c r="A371" s="289">
        <v>14</v>
      </c>
      <c r="B371" s="290" t="s">
        <v>1010</v>
      </c>
      <c r="C371" s="309">
        <f>data!CB69</f>
        <v>1833214</v>
      </c>
      <c r="D371" s="309">
        <f>data!CC69</f>
        <v>3694015</v>
      </c>
      <c r="E371" s="309">
        <f>data!CD69</f>
        <v>0</v>
      </c>
      <c r="F371" s="314"/>
      <c r="G371" s="314"/>
      <c r="H371" s="314"/>
      <c r="I371" s="309">
        <f>data!CE69</f>
        <v>90718221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-14141</v>
      </c>
      <c r="D372" s="290">
        <f>-data!CC84</f>
        <v>-39395</v>
      </c>
      <c r="E372" s="290">
        <f>-data!CD84</f>
        <v>0</v>
      </c>
      <c r="F372" s="300"/>
      <c r="G372" s="300"/>
      <c r="H372" s="300"/>
      <c r="I372" s="290">
        <f>-data!CE84</f>
        <v>-1460428</v>
      </c>
    </row>
    <row r="373" spans="1:9" customFormat="1" ht="20.149999999999999" customHeight="1" x14ac:dyDescent="0.35">
      <c r="A373" s="289">
        <v>16</v>
      </c>
      <c r="B373" s="298" t="s">
        <v>1011</v>
      </c>
      <c r="C373" s="309">
        <f>data!CB85</f>
        <v>2576056</v>
      </c>
      <c r="D373" s="309">
        <f>data!CC85</f>
        <v>4707288</v>
      </c>
      <c r="E373" s="309">
        <f>data!CD85</f>
        <v>0</v>
      </c>
      <c r="F373" s="314"/>
      <c r="G373" s="314"/>
      <c r="H373" s="314"/>
      <c r="I373" s="290">
        <f>data!CE85</f>
        <v>232656334.22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1012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1013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225213105</v>
      </c>
    </row>
    <row r="377" spans="1:9" customFormat="1" ht="20.149999999999999" customHeight="1" x14ac:dyDescent="0.35">
      <c r="A377" s="289">
        <v>20</v>
      </c>
      <c r="B377" s="298" t="s">
        <v>1014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512806973</v>
      </c>
    </row>
    <row r="378" spans="1:9" customFormat="1" ht="20.149999999999999" customHeight="1" x14ac:dyDescent="0.35">
      <c r="A378" s="289">
        <v>21</v>
      </c>
      <c r="B378" s="298" t="s">
        <v>1015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738020078</v>
      </c>
    </row>
    <row r="379" spans="1:9" customFormat="1" ht="20.149999999999999" customHeight="1" x14ac:dyDescent="0.35">
      <c r="A379" s="289" t="s">
        <v>1016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1017</v>
      </c>
      <c r="C380" s="306">
        <f>data!CB90</f>
        <v>0</v>
      </c>
      <c r="D380" s="306">
        <f>data!CC90</f>
        <v>6064</v>
      </c>
      <c r="E380" s="300"/>
      <c r="F380" s="300"/>
      <c r="G380" s="300"/>
      <c r="H380" s="300"/>
      <c r="I380" s="290">
        <f>data!CE90</f>
        <v>197770</v>
      </c>
    </row>
    <row r="381" spans="1:9" customFormat="1" ht="20.149999999999999" customHeight="1" x14ac:dyDescent="0.35">
      <c r="A381" s="289">
        <v>23</v>
      </c>
      <c r="B381" s="290" t="s">
        <v>1018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1019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50965</v>
      </c>
    </row>
    <row r="383" spans="1:9" customFormat="1" ht="20.149999999999999" customHeight="1" x14ac:dyDescent="0.35">
      <c r="A383" s="289">
        <v>25</v>
      </c>
      <c r="B383" s="290" t="s">
        <v>1020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189.16000000000003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65A4-5739-413D-BFE3-4223D4ABBD2C}">
  <sheetPr syncVertical="1" syncRef="A210" transitionEvaluation="1" transitionEntry="1" codeName="Sheet12">
    <tabColor rgb="FF92D050"/>
    <pageSetUpPr autoPageBreaks="0" fitToPage="1"/>
  </sheetPr>
  <dimension ref="A1:CF717"/>
  <sheetViews>
    <sheetView topLeftCell="A210" zoomScaleNormal="100" workbookViewId="0">
      <selection activeCell="A234" sqref="A23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6591424</v>
      </c>
      <c r="C47" s="20">
        <v>346209.55000000005</v>
      </c>
      <c r="D47" s="20">
        <v>0</v>
      </c>
      <c r="E47" s="20">
        <v>840911.51</v>
      </c>
      <c r="F47" s="20">
        <v>0</v>
      </c>
      <c r="G47" s="20">
        <v>13471.46</v>
      </c>
      <c r="H47" s="20">
        <v>0</v>
      </c>
      <c r="I47" s="20">
        <v>0</v>
      </c>
      <c r="J47" s="20">
        <v>4188.62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273983.47000000003</v>
      </c>
      <c r="Q47" s="20">
        <v>255375.9</v>
      </c>
      <c r="R47" s="20">
        <v>206645.02</v>
      </c>
      <c r="S47" s="20">
        <v>63233.17</v>
      </c>
      <c r="T47" s="20">
        <v>0</v>
      </c>
      <c r="U47" s="20">
        <v>227634.39</v>
      </c>
      <c r="V47" s="20">
        <v>198184.59</v>
      </c>
      <c r="W47" s="20">
        <v>37602.870000000003</v>
      </c>
      <c r="X47" s="20">
        <v>72597.25</v>
      </c>
      <c r="Y47" s="20">
        <v>259689.32</v>
      </c>
      <c r="Z47" s="20">
        <v>257311.11</v>
      </c>
      <c r="AA47" s="20">
        <v>20549.449999999997</v>
      </c>
      <c r="AB47" s="20">
        <v>288942.58999999997</v>
      </c>
      <c r="AC47" s="20">
        <v>169646.4</v>
      </c>
      <c r="AD47" s="20">
        <v>0</v>
      </c>
      <c r="AE47" s="20">
        <v>94129.920000000013</v>
      </c>
      <c r="AF47" s="20">
        <v>0</v>
      </c>
      <c r="AG47" s="20">
        <v>508273.15</v>
      </c>
      <c r="AH47" s="20">
        <v>0</v>
      </c>
      <c r="AI47" s="20">
        <v>0</v>
      </c>
      <c r="AJ47" s="20">
        <v>123203.95</v>
      </c>
      <c r="AK47" s="20">
        <v>61248.58</v>
      </c>
      <c r="AL47" s="20">
        <v>15347.9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131085.9</v>
      </c>
      <c r="AZ47" s="20">
        <v>0</v>
      </c>
      <c r="BA47" s="20">
        <v>7323.05</v>
      </c>
      <c r="BB47" s="20">
        <v>80009.400000000009</v>
      </c>
      <c r="BC47" s="20">
        <v>0</v>
      </c>
      <c r="BD47" s="20">
        <v>0</v>
      </c>
      <c r="BE47" s="20">
        <v>343922.58</v>
      </c>
      <c r="BF47" s="20">
        <v>0</v>
      </c>
      <c r="BG47" s="20">
        <v>0</v>
      </c>
      <c r="BH47" s="20">
        <v>0</v>
      </c>
      <c r="BI47" s="20">
        <v>0</v>
      </c>
      <c r="BJ47" s="20">
        <v>5654.35</v>
      </c>
      <c r="BK47" s="20">
        <v>7308.3</v>
      </c>
      <c r="BL47" s="20">
        <v>55234.400000000001</v>
      </c>
      <c r="BM47" s="20">
        <v>16696.830000000002</v>
      </c>
      <c r="BN47" s="20">
        <v>86205.060000000012</v>
      </c>
      <c r="BO47" s="20">
        <v>779449.87</v>
      </c>
      <c r="BP47" s="20">
        <v>9960.0400000000009</v>
      </c>
      <c r="BQ47" s="20">
        <v>37962.1</v>
      </c>
      <c r="BR47" s="20">
        <v>0</v>
      </c>
      <c r="BS47" s="20">
        <v>32089.280000000006</v>
      </c>
      <c r="BT47" s="20">
        <v>25634.65</v>
      </c>
      <c r="BU47" s="20">
        <v>0</v>
      </c>
      <c r="BV47" s="20">
        <v>9398.81</v>
      </c>
      <c r="BW47" s="20">
        <v>0</v>
      </c>
      <c r="BX47" s="20">
        <v>0</v>
      </c>
      <c r="BY47" s="20">
        <v>182126.26</v>
      </c>
      <c r="BZ47" s="20">
        <v>161835.11000000002</v>
      </c>
      <c r="CA47" s="20">
        <v>44426.840000000004</v>
      </c>
      <c r="CB47" s="20">
        <v>71576.639999999999</v>
      </c>
      <c r="CC47" s="20">
        <v>165144.61000000002</v>
      </c>
      <c r="CD47" s="16"/>
      <c r="CE47" s="28">
        <v>6591424.25</v>
      </c>
    </row>
    <row r="48" spans="1:83" x14ac:dyDescent="0.35">
      <c r="A48" s="28" t="s">
        <v>232</v>
      </c>
      <c r="B48" s="242">
        <v>-0.25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1057</v>
      </c>
      <c r="CE48" s="28" t="s">
        <v>1057</v>
      </c>
    </row>
    <row r="49" spans="1:83" x14ac:dyDescent="0.35">
      <c r="A49" s="16" t="s">
        <v>233</v>
      </c>
      <c r="B49" s="28">
        <v>6591423.75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5796660</v>
      </c>
      <c r="C51" s="20">
        <v>709194.9800000001</v>
      </c>
      <c r="D51" s="20">
        <v>0</v>
      </c>
      <c r="E51" s="20">
        <v>193558.46</v>
      </c>
      <c r="F51" s="20">
        <v>0</v>
      </c>
      <c r="G51" s="20">
        <v>966.46</v>
      </c>
      <c r="H51" s="20">
        <v>0</v>
      </c>
      <c r="I51" s="20">
        <v>0</v>
      </c>
      <c r="J51" s="20">
        <v>3748.04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539774.53</v>
      </c>
      <c r="Q51" s="20">
        <v>20018.63</v>
      </c>
      <c r="R51" s="20">
        <v>0</v>
      </c>
      <c r="S51" s="20">
        <v>35348.369999999995</v>
      </c>
      <c r="T51" s="20">
        <v>0</v>
      </c>
      <c r="U51" s="20">
        <v>140995.34</v>
      </c>
      <c r="V51" s="20">
        <v>30073.68</v>
      </c>
      <c r="W51" s="20">
        <v>32848.51</v>
      </c>
      <c r="X51" s="20">
        <v>4987.6499999999996</v>
      </c>
      <c r="Y51" s="20">
        <v>319410.93000000005</v>
      </c>
      <c r="Z51" s="20">
        <v>19625.34</v>
      </c>
      <c r="AA51" s="20">
        <v>260098.49</v>
      </c>
      <c r="AB51" s="20">
        <v>66098.790000000008</v>
      </c>
      <c r="AC51" s="20">
        <v>33591.65</v>
      </c>
      <c r="AD51" s="20">
        <v>0</v>
      </c>
      <c r="AE51" s="20">
        <v>7662.34</v>
      </c>
      <c r="AF51" s="20">
        <v>0</v>
      </c>
      <c r="AG51" s="20">
        <v>66567.64</v>
      </c>
      <c r="AH51" s="20">
        <v>0</v>
      </c>
      <c r="AI51" s="20">
        <v>0</v>
      </c>
      <c r="AJ51" s="20">
        <v>0</v>
      </c>
      <c r="AK51" s="20">
        <v>0</v>
      </c>
      <c r="AL51" s="20">
        <v>9896.2199999999993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3481.55</v>
      </c>
      <c r="AZ51" s="20">
        <v>6000</v>
      </c>
      <c r="BA51" s="20">
        <v>0</v>
      </c>
      <c r="BB51" s="20">
        <v>0</v>
      </c>
      <c r="BC51" s="20">
        <v>0</v>
      </c>
      <c r="BD51" s="20">
        <v>0</v>
      </c>
      <c r="BE51" s="20">
        <v>436550.08999999997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2792423.32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63738.6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5796659.6099999994</v>
      </c>
    </row>
    <row r="52" spans="1:83" x14ac:dyDescent="0.35">
      <c r="A52" s="35" t="s">
        <v>235</v>
      </c>
      <c r="B52" s="243">
        <v>0.39000000059604645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1057</v>
      </c>
      <c r="CE52" s="28" t="s">
        <v>1057</v>
      </c>
    </row>
    <row r="53" spans="1:83" x14ac:dyDescent="0.35">
      <c r="A53" s="16" t="s">
        <v>233</v>
      </c>
      <c r="B53" s="28">
        <v>5796660.3900000006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3743</v>
      </c>
      <c r="D59" s="20">
        <v>0</v>
      </c>
      <c r="E59" s="20">
        <v>17990</v>
      </c>
      <c r="F59" s="20">
        <v>0</v>
      </c>
      <c r="G59" s="20">
        <v>1816</v>
      </c>
      <c r="H59" s="20">
        <v>0</v>
      </c>
      <c r="I59" s="20">
        <v>0</v>
      </c>
      <c r="J59" s="20">
        <v>960</v>
      </c>
      <c r="K59" s="20">
        <v>0</v>
      </c>
      <c r="L59" s="20">
        <v>0</v>
      </c>
      <c r="M59" s="20">
        <v>0</v>
      </c>
      <c r="N59" s="20">
        <v>0</v>
      </c>
      <c r="O59" s="20">
        <v>440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197771.09000000005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45.422403846153848</v>
      </c>
      <c r="D60" s="245">
        <v>0</v>
      </c>
      <c r="E60" s="245">
        <v>132.44089423076923</v>
      </c>
      <c r="F60" s="245">
        <v>0</v>
      </c>
      <c r="G60" s="245">
        <v>2.9641298076923075</v>
      </c>
      <c r="H60" s="245">
        <v>0</v>
      </c>
      <c r="I60" s="245">
        <v>0</v>
      </c>
      <c r="J60" s="245">
        <v>1.1942932692307691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40.010663461538464</v>
      </c>
      <c r="Q60" s="246">
        <v>31.357759615384616</v>
      </c>
      <c r="R60" s="246">
        <v>4.7041538461538464</v>
      </c>
      <c r="S60" s="247">
        <v>11.212129807692309</v>
      </c>
      <c r="T60" s="247">
        <v>0</v>
      </c>
      <c r="U60" s="248">
        <v>35.24190865384616</v>
      </c>
      <c r="V60" s="246">
        <v>22.256644230769236</v>
      </c>
      <c r="W60" s="246">
        <v>3.9760624999999998</v>
      </c>
      <c r="X60" s="246">
        <v>8.0693461538461531</v>
      </c>
      <c r="Y60" s="246">
        <v>34.978033653846161</v>
      </c>
      <c r="Z60" s="246">
        <v>34.182653846153848</v>
      </c>
      <c r="AA60" s="246">
        <v>2.2963798076923077</v>
      </c>
      <c r="AB60" s="247">
        <v>29.86311538461538</v>
      </c>
      <c r="AC60" s="246">
        <v>23.73285096153846</v>
      </c>
      <c r="AD60" s="246">
        <v>0</v>
      </c>
      <c r="AE60" s="246">
        <v>11.95026923076923</v>
      </c>
      <c r="AF60" s="246">
        <v>0</v>
      </c>
      <c r="AG60" s="246">
        <v>55.004769230769206</v>
      </c>
      <c r="AH60" s="246">
        <v>0</v>
      </c>
      <c r="AI60" s="246">
        <v>0</v>
      </c>
      <c r="AJ60" s="246">
        <v>15.050903846153846</v>
      </c>
      <c r="AK60" s="246">
        <v>9.1713221153846156</v>
      </c>
      <c r="AL60" s="246">
        <v>2.3736153846153845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35.361274038461538</v>
      </c>
      <c r="AZ60" s="246">
        <v>0.39766346153846155</v>
      </c>
      <c r="BA60" s="247">
        <v>2.1973846153846153</v>
      </c>
      <c r="BB60" s="247">
        <v>12.163653846153846</v>
      </c>
      <c r="BC60" s="247">
        <v>0</v>
      </c>
      <c r="BD60" s="247">
        <v>0</v>
      </c>
      <c r="BE60" s="246">
        <v>67.100399038461532</v>
      </c>
      <c r="BF60" s="247">
        <v>0</v>
      </c>
      <c r="BG60" s="247">
        <v>0</v>
      </c>
      <c r="BH60" s="247">
        <v>0</v>
      </c>
      <c r="BI60" s="247">
        <v>0</v>
      </c>
      <c r="BJ60" s="247">
        <v>1.0084423076923079</v>
      </c>
      <c r="BK60" s="247">
        <v>1.2728028846153845</v>
      </c>
      <c r="BL60" s="247">
        <v>11.609927884615384</v>
      </c>
      <c r="BM60" s="247">
        <v>3.0083221153846154</v>
      </c>
      <c r="BN60" s="247">
        <v>12.040100961538462</v>
      </c>
      <c r="BO60" s="247">
        <v>7.4043269230769232E-2</v>
      </c>
      <c r="BP60" s="247">
        <v>2.1627355769230769</v>
      </c>
      <c r="BQ60" s="247">
        <v>3.4353846153846153</v>
      </c>
      <c r="BR60" s="247">
        <v>3.8317307692307691E-3</v>
      </c>
      <c r="BS60" s="247">
        <v>3.3868076923076922</v>
      </c>
      <c r="BT60" s="247">
        <v>4.2666490384615381</v>
      </c>
      <c r="BU60" s="247">
        <v>0</v>
      </c>
      <c r="BV60" s="247">
        <v>1.6114567307692309</v>
      </c>
      <c r="BW60" s="247">
        <v>0</v>
      </c>
      <c r="BX60" s="247">
        <v>0</v>
      </c>
      <c r="BY60" s="247">
        <v>15.454134615384616</v>
      </c>
      <c r="BZ60" s="247">
        <v>11.339269230769231</v>
      </c>
      <c r="CA60" s="247">
        <v>8.3815480769230781</v>
      </c>
      <c r="CB60" s="247">
        <v>12.678706730769232</v>
      </c>
      <c r="CC60" s="247">
        <v>13.050144230769229</v>
      </c>
      <c r="CD60" s="219" t="s">
        <v>248</v>
      </c>
      <c r="CE60" s="237">
        <v>779.45898557692294</v>
      </c>
    </row>
    <row r="61" spans="1:83" s="210" customFormat="1" x14ac:dyDescent="0.35">
      <c r="A61" s="35" t="s">
        <v>263</v>
      </c>
      <c r="B61" s="16"/>
      <c r="C61" s="20">
        <v>4003131.4399999995</v>
      </c>
      <c r="D61" s="20">
        <v>0</v>
      </c>
      <c r="E61" s="20">
        <v>11531938.860000001</v>
      </c>
      <c r="F61" s="20">
        <v>0</v>
      </c>
      <c r="G61" s="20">
        <v>270191.83000000007</v>
      </c>
      <c r="H61" s="20">
        <v>0</v>
      </c>
      <c r="I61" s="20">
        <v>0</v>
      </c>
      <c r="J61" s="20">
        <v>136843.79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3209717.5900000003</v>
      </c>
      <c r="Q61" s="26">
        <v>3035990.9499999997</v>
      </c>
      <c r="R61" s="26">
        <v>4975935.87</v>
      </c>
      <c r="S61" s="249">
        <v>635837.39999999991</v>
      </c>
      <c r="T61" s="249">
        <v>0</v>
      </c>
      <c r="U61" s="27">
        <v>2819375.8699999996</v>
      </c>
      <c r="V61" s="26">
        <v>2148797.9900000002</v>
      </c>
      <c r="W61" s="26">
        <v>435285.98</v>
      </c>
      <c r="X61" s="26">
        <v>792905.39</v>
      </c>
      <c r="Y61" s="26">
        <v>2935869.36</v>
      </c>
      <c r="Z61" s="26">
        <v>3015208.32</v>
      </c>
      <c r="AA61" s="26">
        <v>238927.96000000002</v>
      </c>
      <c r="AB61" s="250">
        <v>3144472.13</v>
      </c>
      <c r="AC61" s="26">
        <v>2332451.23</v>
      </c>
      <c r="AD61" s="26">
        <v>0</v>
      </c>
      <c r="AE61" s="26">
        <v>1003907.7000000001</v>
      </c>
      <c r="AF61" s="26">
        <v>0</v>
      </c>
      <c r="AG61" s="26">
        <v>9633071.8899999987</v>
      </c>
      <c r="AH61" s="26">
        <v>0</v>
      </c>
      <c r="AI61" s="26">
        <v>0</v>
      </c>
      <c r="AJ61" s="26">
        <v>1433681.4200000002</v>
      </c>
      <c r="AK61" s="26">
        <v>729895.56</v>
      </c>
      <c r="AL61" s="26">
        <v>215371.96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26784.03</v>
      </c>
      <c r="AX61" s="249">
        <v>0</v>
      </c>
      <c r="AY61" s="26">
        <v>1536370.3</v>
      </c>
      <c r="AZ61" s="26">
        <v>18082.46</v>
      </c>
      <c r="BA61" s="249">
        <v>90972.41</v>
      </c>
      <c r="BB61" s="249">
        <v>1162094.92</v>
      </c>
      <c r="BC61" s="249">
        <v>0</v>
      </c>
      <c r="BD61" s="249">
        <v>0</v>
      </c>
      <c r="BE61" s="26">
        <v>3692505.8399999994</v>
      </c>
      <c r="BF61" s="249">
        <v>0</v>
      </c>
      <c r="BG61" s="249">
        <v>0</v>
      </c>
      <c r="BH61" s="249">
        <v>0</v>
      </c>
      <c r="BI61" s="249">
        <v>0</v>
      </c>
      <c r="BJ61" s="249">
        <v>58497.880000000005</v>
      </c>
      <c r="BK61" s="249">
        <v>72118.94</v>
      </c>
      <c r="BL61" s="249">
        <v>630999.30999999994</v>
      </c>
      <c r="BM61" s="249">
        <v>35552.929999999993</v>
      </c>
      <c r="BN61" s="249">
        <v>1931913.1500000008</v>
      </c>
      <c r="BO61" s="249">
        <v>3511.79</v>
      </c>
      <c r="BP61" s="249">
        <v>116892.89</v>
      </c>
      <c r="BQ61" s="249">
        <v>389262.94</v>
      </c>
      <c r="BR61" s="249">
        <v>175.47</v>
      </c>
      <c r="BS61" s="249">
        <v>333332.26999999996</v>
      </c>
      <c r="BT61" s="249">
        <v>352763.57</v>
      </c>
      <c r="BU61" s="249">
        <v>0</v>
      </c>
      <c r="BV61" s="249">
        <v>95377.049999999988</v>
      </c>
      <c r="BW61" s="249">
        <v>0</v>
      </c>
      <c r="BX61" s="249">
        <v>0</v>
      </c>
      <c r="BY61" s="249">
        <v>1873414.1800000002</v>
      </c>
      <c r="BZ61" s="249">
        <v>758717.01</v>
      </c>
      <c r="CA61" s="249">
        <v>693945.35</v>
      </c>
      <c r="CB61" s="249">
        <v>958069.87000000011</v>
      </c>
      <c r="CC61" s="249">
        <v>1091712.47</v>
      </c>
      <c r="CD61" s="25" t="s">
        <v>248</v>
      </c>
      <c r="CE61" s="28">
        <v>74601877.520000011</v>
      </c>
    </row>
    <row r="62" spans="1:83" x14ac:dyDescent="0.35">
      <c r="A62" s="35" t="s">
        <v>11</v>
      </c>
      <c r="B62" s="16"/>
      <c r="C62" s="28">
        <v>346210</v>
      </c>
      <c r="D62" s="28">
        <v>0</v>
      </c>
      <c r="E62" s="28">
        <v>840912</v>
      </c>
      <c r="F62" s="28">
        <v>0</v>
      </c>
      <c r="G62" s="28">
        <v>13471</v>
      </c>
      <c r="H62" s="28">
        <v>0</v>
      </c>
      <c r="I62" s="28">
        <v>0</v>
      </c>
      <c r="J62" s="28">
        <v>4189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273983</v>
      </c>
      <c r="Q62" s="28">
        <v>255376</v>
      </c>
      <c r="R62" s="28">
        <v>206645</v>
      </c>
      <c r="S62" s="28">
        <v>63233</v>
      </c>
      <c r="T62" s="28">
        <v>0</v>
      </c>
      <c r="U62" s="28">
        <v>227634</v>
      </c>
      <c r="V62" s="28">
        <v>198185</v>
      </c>
      <c r="W62" s="28">
        <v>37603</v>
      </c>
      <c r="X62" s="28">
        <v>72597</v>
      </c>
      <c r="Y62" s="28">
        <v>259689</v>
      </c>
      <c r="Z62" s="28">
        <v>257311</v>
      </c>
      <c r="AA62" s="28">
        <v>20549</v>
      </c>
      <c r="AB62" s="28">
        <v>288943</v>
      </c>
      <c r="AC62" s="28">
        <v>169646</v>
      </c>
      <c r="AD62" s="28">
        <v>0</v>
      </c>
      <c r="AE62" s="28">
        <v>94130</v>
      </c>
      <c r="AF62" s="28">
        <v>0</v>
      </c>
      <c r="AG62" s="28">
        <v>508273</v>
      </c>
      <c r="AH62" s="28">
        <v>0</v>
      </c>
      <c r="AI62" s="28">
        <v>0</v>
      </c>
      <c r="AJ62" s="28">
        <v>123204</v>
      </c>
      <c r="AK62" s="28">
        <v>61249</v>
      </c>
      <c r="AL62" s="28">
        <v>15348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131086</v>
      </c>
      <c r="AZ62" s="28">
        <v>0</v>
      </c>
      <c r="BA62" s="28">
        <v>7323</v>
      </c>
      <c r="BB62" s="28">
        <v>80009</v>
      </c>
      <c r="BC62" s="28">
        <v>0</v>
      </c>
      <c r="BD62" s="28">
        <v>0</v>
      </c>
      <c r="BE62" s="28">
        <v>343923</v>
      </c>
      <c r="BF62" s="28">
        <v>0</v>
      </c>
      <c r="BG62" s="28">
        <v>0</v>
      </c>
      <c r="BH62" s="28">
        <v>0</v>
      </c>
      <c r="BI62" s="28">
        <v>0</v>
      </c>
      <c r="BJ62" s="28">
        <v>5654</v>
      </c>
      <c r="BK62" s="28">
        <v>7308</v>
      </c>
      <c r="BL62" s="28">
        <v>55234</v>
      </c>
      <c r="BM62" s="28">
        <v>16697</v>
      </c>
      <c r="BN62" s="28">
        <v>86205</v>
      </c>
      <c r="BO62" s="28">
        <v>779450</v>
      </c>
      <c r="BP62" s="28">
        <v>9960</v>
      </c>
      <c r="BQ62" s="28">
        <v>37962</v>
      </c>
      <c r="BR62" s="28">
        <v>0</v>
      </c>
      <c r="BS62" s="28">
        <v>32089</v>
      </c>
      <c r="BT62" s="28">
        <v>25635</v>
      </c>
      <c r="BU62" s="28">
        <v>0</v>
      </c>
      <c r="BV62" s="28">
        <v>9399</v>
      </c>
      <c r="BW62" s="28">
        <v>0</v>
      </c>
      <c r="BX62" s="28">
        <v>0</v>
      </c>
      <c r="BY62" s="28">
        <v>182126</v>
      </c>
      <c r="BZ62" s="28">
        <v>161835</v>
      </c>
      <c r="CA62" s="28">
        <v>44427</v>
      </c>
      <c r="CB62" s="28">
        <v>71577</v>
      </c>
      <c r="CC62" s="28">
        <v>165145</v>
      </c>
      <c r="CD62" s="25" t="s">
        <v>248</v>
      </c>
      <c r="CE62" s="28">
        <v>6591424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206457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9">
        <v>0</v>
      </c>
      <c r="T63" s="249">
        <v>0</v>
      </c>
      <c r="U63" s="27">
        <v>97614.75</v>
      </c>
      <c r="V63" s="26">
        <v>9900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330971.81000000006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2214864.2400000002</v>
      </c>
      <c r="BO63" s="249">
        <v>0</v>
      </c>
      <c r="BP63" s="249">
        <v>0</v>
      </c>
      <c r="BQ63" s="249">
        <v>0</v>
      </c>
      <c r="BR63" s="249">
        <v>0</v>
      </c>
      <c r="BS63" s="249">
        <v>787.5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-14017.5</v>
      </c>
      <c r="BZ63" s="249">
        <v>0</v>
      </c>
      <c r="CA63" s="249">
        <v>0</v>
      </c>
      <c r="CB63" s="249">
        <v>0</v>
      </c>
      <c r="CC63" s="249">
        <v>36756.660000000003</v>
      </c>
      <c r="CD63" s="25" t="s">
        <v>248</v>
      </c>
      <c r="CE63" s="28">
        <v>2883334.4600000004</v>
      </c>
    </row>
    <row r="64" spans="1:83" x14ac:dyDescent="0.35">
      <c r="A64" s="35" t="s">
        <v>265</v>
      </c>
      <c r="B64" s="16"/>
      <c r="C64" s="20">
        <v>567643.56000000006</v>
      </c>
      <c r="D64" s="20">
        <v>0</v>
      </c>
      <c r="E64" s="20">
        <v>1400428.27</v>
      </c>
      <c r="F64" s="20">
        <v>0</v>
      </c>
      <c r="G64" s="20">
        <v>6582.9600000000009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5975437.2500000019</v>
      </c>
      <c r="Q64" s="26">
        <v>722560.12</v>
      </c>
      <c r="R64" s="26">
        <v>178244.63000000003</v>
      </c>
      <c r="S64" s="249">
        <v>2435566.5700000003</v>
      </c>
      <c r="T64" s="249">
        <v>0</v>
      </c>
      <c r="U64" s="27">
        <v>3291336.18</v>
      </c>
      <c r="V64" s="26">
        <v>1860969.6800000002</v>
      </c>
      <c r="W64" s="26">
        <v>113544.28</v>
      </c>
      <c r="X64" s="26">
        <v>270725.73</v>
      </c>
      <c r="Y64" s="26">
        <v>490750.41999999993</v>
      </c>
      <c r="Z64" s="26">
        <v>155775.61000000002</v>
      </c>
      <c r="AA64" s="26">
        <v>283721.04000000004</v>
      </c>
      <c r="AB64" s="250">
        <v>22002980.740000002</v>
      </c>
      <c r="AC64" s="26">
        <v>450990.34</v>
      </c>
      <c r="AD64" s="26">
        <v>0</v>
      </c>
      <c r="AE64" s="26">
        <v>5766.3999999999987</v>
      </c>
      <c r="AF64" s="26">
        <v>0</v>
      </c>
      <c r="AG64" s="26">
        <v>1058886.9100000001</v>
      </c>
      <c r="AH64" s="26">
        <v>0</v>
      </c>
      <c r="AI64" s="26">
        <v>0</v>
      </c>
      <c r="AJ64" s="26">
        <v>303988.33</v>
      </c>
      <c r="AK64" s="26">
        <v>6591.69</v>
      </c>
      <c r="AL64" s="26">
        <v>244.46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297020.77999999997</v>
      </c>
      <c r="AZ64" s="26">
        <v>26.38</v>
      </c>
      <c r="BA64" s="249">
        <v>12992.400000000001</v>
      </c>
      <c r="BB64" s="249">
        <v>7991.6100000000006</v>
      </c>
      <c r="BC64" s="249">
        <v>0</v>
      </c>
      <c r="BD64" s="249">
        <v>1523.3300000000006</v>
      </c>
      <c r="BE64" s="26">
        <v>552170.74999999977</v>
      </c>
      <c r="BF64" s="249">
        <v>0</v>
      </c>
      <c r="BG64" s="249">
        <v>0</v>
      </c>
      <c r="BH64" s="249">
        <v>2283.29</v>
      </c>
      <c r="BI64" s="249">
        <v>0</v>
      </c>
      <c r="BJ64" s="249">
        <v>2568.7200000000003</v>
      </c>
      <c r="BK64" s="249">
        <v>1270.29</v>
      </c>
      <c r="BL64" s="249">
        <v>4222.4400000000005</v>
      </c>
      <c r="BM64" s="249">
        <v>0</v>
      </c>
      <c r="BN64" s="249">
        <v>147321.91</v>
      </c>
      <c r="BO64" s="249">
        <v>0</v>
      </c>
      <c r="BP64" s="249">
        <v>1015.47</v>
      </c>
      <c r="BQ64" s="249">
        <v>6420.3600000000015</v>
      </c>
      <c r="BR64" s="249">
        <v>0</v>
      </c>
      <c r="BS64" s="249">
        <v>9013.2800000000007</v>
      </c>
      <c r="BT64" s="249">
        <v>3134.2</v>
      </c>
      <c r="BU64" s="249">
        <v>0</v>
      </c>
      <c r="BV64" s="249">
        <v>2339.1799999999998</v>
      </c>
      <c r="BW64" s="249">
        <v>0</v>
      </c>
      <c r="BX64" s="249">
        <v>0</v>
      </c>
      <c r="BY64" s="249">
        <v>43751.609999999993</v>
      </c>
      <c r="BZ64" s="249">
        <v>99.41</v>
      </c>
      <c r="CA64" s="249">
        <v>182.41</v>
      </c>
      <c r="CB64" s="249">
        <v>60007.310000000005</v>
      </c>
      <c r="CC64" s="249">
        <v>67256.98000000001</v>
      </c>
      <c r="CD64" s="25" t="s">
        <v>248</v>
      </c>
      <c r="CE64" s="28">
        <v>42805347.279999979</v>
      </c>
    </row>
    <row r="65" spans="1:83" x14ac:dyDescent="0.35">
      <c r="A65" s="35" t="s">
        <v>266</v>
      </c>
      <c r="B65" s="16"/>
      <c r="C65" s="20">
        <v>139.07</v>
      </c>
      <c r="D65" s="20">
        <v>0</v>
      </c>
      <c r="E65" s="20">
        <v>670.49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1929.04</v>
      </c>
      <c r="R65" s="26">
        <v>0</v>
      </c>
      <c r="S65" s="249">
        <v>0</v>
      </c>
      <c r="T65" s="249">
        <v>0</v>
      </c>
      <c r="U65" s="27">
        <v>650</v>
      </c>
      <c r="V65" s="26">
        <v>1025.96</v>
      </c>
      <c r="W65" s="26">
        <v>604.91999999999996</v>
      </c>
      <c r="X65" s="26">
        <v>0</v>
      </c>
      <c r="Y65" s="26">
        <v>2346.44</v>
      </c>
      <c r="Z65" s="26">
        <v>1758.54</v>
      </c>
      <c r="AA65" s="26">
        <v>0</v>
      </c>
      <c r="AB65" s="250">
        <v>0</v>
      </c>
      <c r="AC65" s="26">
        <v>209.85</v>
      </c>
      <c r="AD65" s="26">
        <v>0</v>
      </c>
      <c r="AE65" s="26">
        <v>0</v>
      </c>
      <c r="AF65" s="26">
        <v>0</v>
      </c>
      <c r="AG65" s="26">
        <v>134.47</v>
      </c>
      <c r="AH65" s="26">
        <v>0</v>
      </c>
      <c r="AI65" s="26">
        <v>0</v>
      </c>
      <c r="AJ65" s="26">
        <v>325</v>
      </c>
      <c r="AK65" s="26">
        <v>623.74</v>
      </c>
      <c r="AL65" s="26">
        <v>164.48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1475</v>
      </c>
      <c r="BC65" s="249">
        <v>0</v>
      </c>
      <c r="BD65" s="249">
        <v>0</v>
      </c>
      <c r="BE65" s="26">
        <v>1635068.2400000002</v>
      </c>
      <c r="BF65" s="249">
        <v>0</v>
      </c>
      <c r="BG65" s="249">
        <v>0</v>
      </c>
      <c r="BH65" s="249">
        <v>2023.87</v>
      </c>
      <c r="BI65" s="249">
        <v>0</v>
      </c>
      <c r="BJ65" s="249">
        <v>2051.67</v>
      </c>
      <c r="BK65" s="249">
        <v>0</v>
      </c>
      <c r="BL65" s="249">
        <v>0</v>
      </c>
      <c r="BM65" s="249">
        <v>650</v>
      </c>
      <c r="BN65" s="249">
        <v>202794.09999999998</v>
      </c>
      <c r="BO65" s="249">
        <v>0</v>
      </c>
      <c r="BP65" s="249">
        <v>0</v>
      </c>
      <c r="BQ65" s="249">
        <v>325</v>
      </c>
      <c r="BR65" s="249">
        <v>0</v>
      </c>
      <c r="BS65" s="249">
        <v>100</v>
      </c>
      <c r="BT65" s="249">
        <v>442.57</v>
      </c>
      <c r="BU65" s="249">
        <v>0</v>
      </c>
      <c r="BV65" s="249">
        <v>0</v>
      </c>
      <c r="BW65" s="249">
        <v>0</v>
      </c>
      <c r="BX65" s="249">
        <v>0</v>
      </c>
      <c r="BY65" s="249">
        <v>5439.72</v>
      </c>
      <c r="BZ65" s="249">
        <v>1441.78</v>
      </c>
      <c r="CA65" s="249">
        <v>0</v>
      </c>
      <c r="CB65" s="249">
        <v>1053888.81</v>
      </c>
      <c r="CC65" s="249">
        <v>104525.62</v>
      </c>
      <c r="CD65" s="25" t="s">
        <v>248</v>
      </c>
      <c r="CE65" s="28">
        <v>3020808.3800000008</v>
      </c>
    </row>
    <row r="66" spans="1:83" x14ac:dyDescent="0.35">
      <c r="A66" s="35" t="s">
        <v>267</v>
      </c>
      <c r="B66" s="16"/>
      <c r="C66" s="20">
        <v>13665.61</v>
      </c>
      <c r="D66" s="20">
        <v>0</v>
      </c>
      <c r="E66" s="20">
        <v>188758.49</v>
      </c>
      <c r="F66" s="20">
        <v>0</v>
      </c>
      <c r="G66" s="20">
        <v>1321.09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222976.41999999998</v>
      </c>
      <c r="Q66" s="26">
        <v>6416.62</v>
      </c>
      <c r="R66" s="26">
        <v>36951.22</v>
      </c>
      <c r="S66" s="249">
        <v>221467.69999999998</v>
      </c>
      <c r="T66" s="249">
        <v>0</v>
      </c>
      <c r="U66" s="27">
        <v>1653473.8</v>
      </c>
      <c r="V66" s="26">
        <v>51414.81</v>
      </c>
      <c r="W66" s="26">
        <v>163013.28999999998</v>
      </c>
      <c r="X66" s="26">
        <v>571676.1</v>
      </c>
      <c r="Y66" s="26">
        <v>324090.19</v>
      </c>
      <c r="Z66" s="26">
        <v>883629.14999999991</v>
      </c>
      <c r="AA66" s="26">
        <v>27470.670000000002</v>
      </c>
      <c r="AB66" s="250">
        <v>23746.260000000002</v>
      </c>
      <c r="AC66" s="26">
        <v>87832.349999999991</v>
      </c>
      <c r="AD66" s="26">
        <v>0</v>
      </c>
      <c r="AE66" s="26">
        <v>49.14</v>
      </c>
      <c r="AF66" s="26">
        <v>0</v>
      </c>
      <c r="AG66" s="26">
        <v>114721.14000000001</v>
      </c>
      <c r="AH66" s="26">
        <v>0</v>
      </c>
      <c r="AI66" s="26">
        <v>0</v>
      </c>
      <c r="AJ66" s="26">
        <v>1993591.44</v>
      </c>
      <c r="AK66" s="26">
        <v>0</v>
      </c>
      <c r="AL66" s="26">
        <v>61.79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1500.15</v>
      </c>
      <c r="AY66" s="26">
        <v>1169143.56</v>
      </c>
      <c r="AZ66" s="26">
        <v>879.68</v>
      </c>
      <c r="BA66" s="249">
        <v>109932.81</v>
      </c>
      <c r="BB66" s="249">
        <v>49873.67</v>
      </c>
      <c r="BC66" s="249">
        <v>0</v>
      </c>
      <c r="BD66" s="249">
        <v>31562</v>
      </c>
      <c r="BE66" s="26">
        <v>1239110.75</v>
      </c>
      <c r="BF66" s="249">
        <v>0</v>
      </c>
      <c r="BG66" s="249">
        <v>0</v>
      </c>
      <c r="BH66" s="249">
        <v>10516.39</v>
      </c>
      <c r="BI66" s="249">
        <v>0</v>
      </c>
      <c r="BJ66" s="249">
        <v>43</v>
      </c>
      <c r="BK66" s="249">
        <v>0</v>
      </c>
      <c r="BL66" s="249">
        <v>1673.42</v>
      </c>
      <c r="BM66" s="249">
        <v>60.64</v>
      </c>
      <c r="BN66" s="249">
        <v>5648523.1999999993</v>
      </c>
      <c r="BO66" s="249">
        <v>9039.49</v>
      </c>
      <c r="BP66" s="249">
        <v>0</v>
      </c>
      <c r="BQ66" s="249">
        <v>1181.33</v>
      </c>
      <c r="BR66" s="249">
        <v>0</v>
      </c>
      <c r="BS66" s="249">
        <v>36665.200000000004</v>
      </c>
      <c r="BT66" s="249">
        <v>126.38</v>
      </c>
      <c r="BU66" s="249">
        <v>0</v>
      </c>
      <c r="BV66" s="249">
        <v>0</v>
      </c>
      <c r="BW66" s="249">
        <v>0</v>
      </c>
      <c r="BX66" s="249">
        <v>0</v>
      </c>
      <c r="BY66" s="249">
        <v>466213.64999999997</v>
      </c>
      <c r="BZ66" s="249">
        <v>0</v>
      </c>
      <c r="CA66" s="249">
        <v>1890.3400000000001</v>
      </c>
      <c r="CB66" s="249">
        <v>9333.08</v>
      </c>
      <c r="CC66" s="249">
        <v>13190.97</v>
      </c>
      <c r="CD66" s="25" t="s">
        <v>248</v>
      </c>
      <c r="CE66" s="28">
        <v>15386786.99</v>
      </c>
    </row>
    <row r="67" spans="1:83" x14ac:dyDescent="0.35">
      <c r="A67" s="35" t="s">
        <v>16</v>
      </c>
      <c r="B67" s="16"/>
      <c r="C67" s="28">
        <v>709195</v>
      </c>
      <c r="D67" s="28">
        <v>0</v>
      </c>
      <c r="E67" s="28">
        <v>193558</v>
      </c>
      <c r="F67" s="28">
        <v>0</v>
      </c>
      <c r="G67" s="28">
        <v>966</v>
      </c>
      <c r="H67" s="28">
        <v>0</v>
      </c>
      <c r="I67" s="28">
        <v>0</v>
      </c>
      <c r="J67" s="28">
        <v>3748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539775</v>
      </c>
      <c r="Q67" s="28">
        <v>20019</v>
      </c>
      <c r="R67" s="28">
        <v>0</v>
      </c>
      <c r="S67" s="28">
        <v>35348</v>
      </c>
      <c r="T67" s="28">
        <v>0</v>
      </c>
      <c r="U67" s="28">
        <v>140995</v>
      </c>
      <c r="V67" s="28">
        <v>30074</v>
      </c>
      <c r="W67" s="28">
        <v>32849</v>
      </c>
      <c r="X67" s="28">
        <v>4988</v>
      </c>
      <c r="Y67" s="28">
        <v>319411</v>
      </c>
      <c r="Z67" s="28">
        <v>19625</v>
      </c>
      <c r="AA67" s="28">
        <v>260098</v>
      </c>
      <c r="AB67" s="28">
        <v>66099</v>
      </c>
      <c r="AC67" s="28">
        <v>33592</v>
      </c>
      <c r="AD67" s="28">
        <v>0</v>
      </c>
      <c r="AE67" s="28">
        <v>7662</v>
      </c>
      <c r="AF67" s="28">
        <v>0</v>
      </c>
      <c r="AG67" s="28">
        <v>66568</v>
      </c>
      <c r="AH67" s="28">
        <v>0</v>
      </c>
      <c r="AI67" s="28">
        <v>0</v>
      </c>
      <c r="AJ67" s="28">
        <v>0</v>
      </c>
      <c r="AK67" s="28">
        <v>0</v>
      </c>
      <c r="AL67" s="28">
        <v>9896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3482</v>
      </c>
      <c r="AZ67" s="28">
        <v>6000</v>
      </c>
      <c r="BA67" s="28">
        <v>0</v>
      </c>
      <c r="BB67" s="28">
        <v>0</v>
      </c>
      <c r="BC67" s="28">
        <v>0</v>
      </c>
      <c r="BD67" s="28">
        <v>0</v>
      </c>
      <c r="BE67" s="28">
        <v>436550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2792423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63739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5796660</v>
      </c>
    </row>
    <row r="68" spans="1:83" x14ac:dyDescent="0.35">
      <c r="A68" s="35" t="s">
        <v>268</v>
      </c>
      <c r="B68" s="28"/>
      <c r="C68" s="20">
        <v>4602.3599999999997</v>
      </c>
      <c r="D68" s="20">
        <v>0</v>
      </c>
      <c r="E68" s="20">
        <v>1472.6</v>
      </c>
      <c r="F68" s="20">
        <v>0</v>
      </c>
      <c r="G68" s="20">
        <v>2009.85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77405.78</v>
      </c>
      <c r="Q68" s="26">
        <v>0</v>
      </c>
      <c r="R68" s="26">
        <v>0</v>
      </c>
      <c r="S68" s="249">
        <v>0</v>
      </c>
      <c r="T68" s="249">
        <v>0</v>
      </c>
      <c r="U68" s="27">
        <v>49230.259999999995</v>
      </c>
      <c r="V68" s="26">
        <v>8929.9500000000007</v>
      </c>
      <c r="W68" s="26">
        <v>0</v>
      </c>
      <c r="X68" s="26">
        <v>-86000</v>
      </c>
      <c r="Y68" s="26">
        <v>17943.59</v>
      </c>
      <c r="Z68" s="26">
        <v>0</v>
      </c>
      <c r="AA68" s="26">
        <v>0</v>
      </c>
      <c r="AB68" s="250">
        <v>239100.12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-133603.94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7472.91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1453735.1</v>
      </c>
      <c r="BO68" s="249">
        <v>0</v>
      </c>
      <c r="BP68" s="249">
        <v>0</v>
      </c>
      <c r="BQ68" s="249">
        <v>26392.560000000001</v>
      </c>
      <c r="BR68" s="249">
        <v>0</v>
      </c>
      <c r="BS68" s="249">
        <v>0</v>
      </c>
      <c r="BT68" s="249">
        <v>0</v>
      </c>
      <c r="BU68" s="249">
        <v>0</v>
      </c>
      <c r="BV68" s="249">
        <v>6921.34</v>
      </c>
      <c r="BW68" s="249">
        <v>0</v>
      </c>
      <c r="BX68" s="249">
        <v>0</v>
      </c>
      <c r="BY68" s="249">
        <v>186835.12</v>
      </c>
      <c r="BZ68" s="249">
        <v>0</v>
      </c>
      <c r="CA68" s="249">
        <v>0</v>
      </c>
      <c r="CB68" s="249">
        <v>3012.56</v>
      </c>
      <c r="CC68" s="249">
        <v>52589.760000000002</v>
      </c>
      <c r="CD68" s="25" t="s">
        <v>248</v>
      </c>
      <c r="CE68" s="28">
        <v>1918049.9200000002</v>
      </c>
    </row>
    <row r="69" spans="1:83" x14ac:dyDescent="0.35">
      <c r="A69" s="35" t="s">
        <v>269</v>
      </c>
      <c r="B69" s="16"/>
      <c r="C69" s="28">
        <v>2046.1200000000001</v>
      </c>
      <c r="D69" s="28">
        <v>0</v>
      </c>
      <c r="E69" s="28">
        <v>29983.899999999998</v>
      </c>
      <c r="F69" s="28">
        <v>0</v>
      </c>
      <c r="G69" s="28">
        <v>32708.15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4033.8</v>
      </c>
      <c r="Q69" s="28">
        <v>1002.58</v>
      </c>
      <c r="R69" s="28">
        <v>29446.2</v>
      </c>
      <c r="S69" s="28">
        <v>1665.5600000000002</v>
      </c>
      <c r="T69" s="28">
        <v>0</v>
      </c>
      <c r="U69" s="28">
        <v>-386569.97999999992</v>
      </c>
      <c r="V69" s="28">
        <v>8417.07</v>
      </c>
      <c r="W69" s="28">
        <v>415.85</v>
      </c>
      <c r="X69" s="28">
        <v>8010.41</v>
      </c>
      <c r="Y69" s="28">
        <v>56967.240000000013</v>
      </c>
      <c r="Z69" s="28">
        <v>77602.880000000005</v>
      </c>
      <c r="AA69" s="28">
        <v>177.5</v>
      </c>
      <c r="AB69" s="28">
        <v>18572.11</v>
      </c>
      <c r="AC69" s="28">
        <v>25755.81</v>
      </c>
      <c r="AD69" s="28">
        <v>0</v>
      </c>
      <c r="AE69" s="28">
        <v>7975.37</v>
      </c>
      <c r="AF69" s="28">
        <v>0</v>
      </c>
      <c r="AG69" s="28">
        <v>49313.780000000006</v>
      </c>
      <c r="AH69" s="28">
        <v>0</v>
      </c>
      <c r="AI69" s="28">
        <v>0</v>
      </c>
      <c r="AJ69" s="28">
        <v>11257.759999999998</v>
      </c>
      <c r="AK69" s="28">
        <v>2538.5700000000002</v>
      </c>
      <c r="AL69" s="28">
        <v>1183.51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-4100</v>
      </c>
      <c r="AX69" s="28">
        <v>80.489999999999995</v>
      </c>
      <c r="AY69" s="28">
        <v>4315.53</v>
      </c>
      <c r="AZ69" s="28">
        <v>0</v>
      </c>
      <c r="BA69" s="28">
        <v>0</v>
      </c>
      <c r="BB69" s="28">
        <v>11659.48</v>
      </c>
      <c r="BC69" s="28">
        <v>0</v>
      </c>
      <c r="BD69" s="28">
        <v>88790.06</v>
      </c>
      <c r="BE69" s="28">
        <v>35204.18</v>
      </c>
      <c r="BF69" s="28">
        <v>0</v>
      </c>
      <c r="BG69" s="28">
        <v>0</v>
      </c>
      <c r="BH69" s="28">
        <v>0</v>
      </c>
      <c r="BI69" s="28">
        <v>0</v>
      </c>
      <c r="BJ69" s="28">
        <v>13254.51</v>
      </c>
      <c r="BK69" s="28">
        <v>0</v>
      </c>
      <c r="BL69" s="28">
        <v>0</v>
      </c>
      <c r="BM69" s="28">
        <v>683.27</v>
      </c>
      <c r="BN69" s="28">
        <v>2107313.46</v>
      </c>
      <c r="BO69" s="28">
        <v>0</v>
      </c>
      <c r="BP69" s="28">
        <v>5765.33</v>
      </c>
      <c r="BQ69" s="28">
        <v>1998.4299999999998</v>
      </c>
      <c r="BR69" s="28">
        <v>0</v>
      </c>
      <c r="BS69" s="28">
        <v>66332.840000000011</v>
      </c>
      <c r="BT69" s="28">
        <v>4300.4000000000005</v>
      </c>
      <c r="BU69" s="28">
        <v>0</v>
      </c>
      <c r="BV69" s="28">
        <v>0</v>
      </c>
      <c r="BW69" s="28">
        <v>0</v>
      </c>
      <c r="BX69" s="28">
        <v>0</v>
      </c>
      <c r="BY69" s="28">
        <v>104029.29000000001</v>
      </c>
      <c r="BZ69" s="28">
        <v>578.97</v>
      </c>
      <c r="CA69" s="28">
        <v>22030.799999999999</v>
      </c>
      <c r="CB69" s="28">
        <v>989868.24000000011</v>
      </c>
      <c r="CC69" s="28">
        <v>74935019.530000001</v>
      </c>
      <c r="CD69" s="28">
        <v>4908816.7300000004</v>
      </c>
      <c r="CE69" s="28">
        <v>83278445.730000004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2046.1200000000001</v>
      </c>
      <c r="D83" s="20">
        <v>0</v>
      </c>
      <c r="E83" s="26">
        <v>29983.899999999998</v>
      </c>
      <c r="F83" s="26">
        <v>0</v>
      </c>
      <c r="G83" s="20">
        <v>32708.15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4033.8</v>
      </c>
      <c r="Q83" s="26">
        <v>1002.58</v>
      </c>
      <c r="R83" s="27">
        <v>29446.2</v>
      </c>
      <c r="S83" s="26">
        <v>1665.5600000000002</v>
      </c>
      <c r="T83" s="20">
        <v>0</v>
      </c>
      <c r="U83" s="26">
        <v>-386569.97999999992</v>
      </c>
      <c r="V83" s="26">
        <v>8417.07</v>
      </c>
      <c r="W83" s="20">
        <v>415.85</v>
      </c>
      <c r="X83" s="26">
        <v>8010.41</v>
      </c>
      <c r="Y83" s="26">
        <v>56967.240000000013</v>
      </c>
      <c r="Z83" s="26">
        <v>77602.880000000005</v>
      </c>
      <c r="AA83" s="26">
        <v>177.5</v>
      </c>
      <c r="AB83" s="26">
        <v>18572.11</v>
      </c>
      <c r="AC83" s="26">
        <v>25755.81</v>
      </c>
      <c r="AD83" s="26">
        <v>0</v>
      </c>
      <c r="AE83" s="26">
        <v>7975.37</v>
      </c>
      <c r="AF83" s="26">
        <v>0</v>
      </c>
      <c r="AG83" s="26">
        <v>49313.780000000006</v>
      </c>
      <c r="AH83" s="26">
        <v>0</v>
      </c>
      <c r="AI83" s="26">
        <v>0</v>
      </c>
      <c r="AJ83" s="26">
        <v>11257.759999999998</v>
      </c>
      <c r="AK83" s="26">
        <v>2538.5700000000002</v>
      </c>
      <c r="AL83" s="26">
        <v>1183.51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-4100</v>
      </c>
      <c r="AX83" s="26">
        <v>80.489999999999995</v>
      </c>
      <c r="AY83" s="26">
        <v>4315.53</v>
      </c>
      <c r="AZ83" s="26">
        <v>0</v>
      </c>
      <c r="BA83" s="26">
        <v>0</v>
      </c>
      <c r="BB83" s="26">
        <v>11659.48</v>
      </c>
      <c r="BC83" s="26">
        <v>0</v>
      </c>
      <c r="BD83" s="26">
        <v>88790.06</v>
      </c>
      <c r="BE83" s="26">
        <v>35204.18</v>
      </c>
      <c r="BF83" s="26">
        <v>0</v>
      </c>
      <c r="BG83" s="26">
        <v>0</v>
      </c>
      <c r="BH83" s="27">
        <v>0</v>
      </c>
      <c r="BI83" s="26">
        <v>0</v>
      </c>
      <c r="BJ83" s="26">
        <v>13254.51</v>
      </c>
      <c r="BK83" s="26">
        <v>0</v>
      </c>
      <c r="BL83" s="26">
        <v>0</v>
      </c>
      <c r="BM83" s="26">
        <v>683.27</v>
      </c>
      <c r="BN83" s="26">
        <v>2107313.46</v>
      </c>
      <c r="BO83" s="26">
        <v>0</v>
      </c>
      <c r="BP83" s="26">
        <v>5765.33</v>
      </c>
      <c r="BQ83" s="26">
        <v>1998.4299999999998</v>
      </c>
      <c r="BR83" s="26">
        <v>0</v>
      </c>
      <c r="BS83" s="26">
        <v>66332.840000000011</v>
      </c>
      <c r="BT83" s="26">
        <v>4300.4000000000005</v>
      </c>
      <c r="BU83" s="26">
        <v>0</v>
      </c>
      <c r="BV83" s="26">
        <v>0</v>
      </c>
      <c r="BW83" s="26">
        <v>0</v>
      </c>
      <c r="BX83" s="26">
        <v>0</v>
      </c>
      <c r="BY83" s="26">
        <v>104029.29000000001</v>
      </c>
      <c r="BZ83" s="26">
        <v>578.97</v>
      </c>
      <c r="CA83" s="26">
        <v>22030.799999999999</v>
      </c>
      <c r="CB83" s="26">
        <v>989868.24000000011</v>
      </c>
      <c r="CC83" s="26">
        <v>74935019.530000001</v>
      </c>
      <c r="CD83" s="31">
        <v>4908816.7300000004</v>
      </c>
      <c r="CE83" s="28">
        <v>83278445.730000004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4000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4127.91</v>
      </c>
      <c r="S84" s="20">
        <v>0</v>
      </c>
      <c r="T84" s="20">
        <v>0</v>
      </c>
      <c r="U84" s="20">
        <v>3650</v>
      </c>
      <c r="V84" s="20">
        <v>0</v>
      </c>
      <c r="W84" s="20">
        <v>0</v>
      </c>
      <c r="X84" s="20">
        <v>0</v>
      </c>
      <c r="Y84" s="20">
        <v>844.95</v>
      </c>
      <c r="Z84" s="20">
        <v>40328.009999999995</v>
      </c>
      <c r="AA84" s="20">
        <v>0</v>
      </c>
      <c r="AB84" s="20">
        <v>264428.28000000003</v>
      </c>
      <c r="AC84" s="20">
        <v>0</v>
      </c>
      <c r="AD84" s="20">
        <v>0</v>
      </c>
      <c r="AE84" s="20">
        <v>0</v>
      </c>
      <c r="AF84" s="20">
        <v>0</v>
      </c>
      <c r="AG84" s="20">
        <v>2000</v>
      </c>
      <c r="AH84" s="20">
        <v>0</v>
      </c>
      <c r="AI84" s="20">
        <v>0</v>
      </c>
      <c r="AJ84" s="20">
        <v>6075.21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5891</v>
      </c>
      <c r="AX84" s="20">
        <v>0</v>
      </c>
      <c r="AY84" s="20">
        <v>580593.31999999995</v>
      </c>
      <c r="AZ84" s="20">
        <v>13.74</v>
      </c>
      <c r="BA84" s="20">
        <v>0</v>
      </c>
      <c r="BB84" s="20">
        <v>11459.64</v>
      </c>
      <c r="BC84" s="20">
        <v>0</v>
      </c>
      <c r="BD84" s="20">
        <v>0</v>
      </c>
      <c r="BE84" s="20">
        <v>368569.94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820280.68000000017</v>
      </c>
      <c r="BO84" s="20">
        <v>0</v>
      </c>
      <c r="BP84" s="20">
        <v>0</v>
      </c>
      <c r="BQ84" s="20">
        <v>0</v>
      </c>
      <c r="BR84" s="20">
        <v>0</v>
      </c>
      <c r="BS84" s="20">
        <v>2881.81</v>
      </c>
      <c r="BT84" s="20">
        <v>623.79999999999995</v>
      </c>
      <c r="BU84" s="20">
        <v>0</v>
      </c>
      <c r="BV84" s="20">
        <v>0</v>
      </c>
      <c r="BW84" s="20">
        <v>0</v>
      </c>
      <c r="BX84" s="20">
        <v>0</v>
      </c>
      <c r="BY84" s="20">
        <v>4162.32</v>
      </c>
      <c r="BZ84" s="20">
        <v>0</v>
      </c>
      <c r="CA84" s="20">
        <v>0</v>
      </c>
      <c r="CB84" s="20">
        <v>2725848.8</v>
      </c>
      <c r="CC84" s="20">
        <v>67118.09</v>
      </c>
      <c r="CD84" s="31">
        <v>0</v>
      </c>
      <c r="CE84" s="28">
        <v>4912897.5</v>
      </c>
    </row>
    <row r="85" spans="1:84" x14ac:dyDescent="0.35">
      <c r="A85" s="35" t="s">
        <v>285</v>
      </c>
      <c r="B85" s="28"/>
      <c r="C85" s="28">
        <v>5646633.1600000011</v>
      </c>
      <c r="D85" s="28">
        <v>0</v>
      </c>
      <c r="E85" s="28">
        <v>14390179.610000001</v>
      </c>
      <c r="F85" s="28">
        <v>0</v>
      </c>
      <c r="G85" s="28">
        <v>327250.88000000012</v>
      </c>
      <c r="H85" s="28">
        <v>0</v>
      </c>
      <c r="I85" s="28">
        <v>0</v>
      </c>
      <c r="J85" s="28">
        <v>144780.79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10303328.840000002</v>
      </c>
      <c r="Q85" s="28">
        <v>4043294.31</v>
      </c>
      <c r="R85" s="28">
        <v>5423095.0099999998</v>
      </c>
      <c r="S85" s="28">
        <v>3393118.2300000004</v>
      </c>
      <c r="T85" s="28">
        <v>0</v>
      </c>
      <c r="U85" s="28">
        <v>7890089.8799999999</v>
      </c>
      <c r="V85" s="28">
        <v>4317714.46</v>
      </c>
      <c r="W85" s="28">
        <v>783316.32</v>
      </c>
      <c r="X85" s="28">
        <v>1634902.6300000001</v>
      </c>
      <c r="Y85" s="28">
        <v>4406222.29</v>
      </c>
      <c r="Z85" s="28">
        <v>4370582.4899999993</v>
      </c>
      <c r="AA85" s="28">
        <v>830944.17</v>
      </c>
      <c r="AB85" s="28">
        <v>25519485.080000002</v>
      </c>
      <c r="AC85" s="28">
        <v>3100477.58</v>
      </c>
      <c r="AD85" s="28">
        <v>0</v>
      </c>
      <c r="AE85" s="28">
        <v>1119490.6100000001</v>
      </c>
      <c r="AF85" s="28">
        <v>0</v>
      </c>
      <c r="AG85" s="28">
        <v>11759941</v>
      </c>
      <c r="AH85" s="28">
        <v>0</v>
      </c>
      <c r="AI85" s="28">
        <v>0</v>
      </c>
      <c r="AJ85" s="28">
        <v>3859972.74</v>
      </c>
      <c r="AK85" s="28">
        <v>800898.55999999994</v>
      </c>
      <c r="AL85" s="28">
        <v>242270.2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16793.03</v>
      </c>
      <c r="AX85" s="28">
        <v>-132023.30000000002</v>
      </c>
      <c r="AY85" s="28">
        <v>2560824.85</v>
      </c>
      <c r="AZ85" s="28">
        <v>24974.78</v>
      </c>
      <c r="BA85" s="28">
        <v>221220.62</v>
      </c>
      <c r="BB85" s="28">
        <v>1301644.04</v>
      </c>
      <c r="BC85" s="28">
        <v>0</v>
      </c>
      <c r="BD85" s="28">
        <v>121875.39</v>
      </c>
      <c r="BE85" s="28">
        <v>7573435.7299999986</v>
      </c>
      <c r="BF85" s="28">
        <v>0</v>
      </c>
      <c r="BG85" s="28">
        <v>0</v>
      </c>
      <c r="BH85" s="28">
        <v>14823.55</v>
      </c>
      <c r="BI85" s="28">
        <v>0</v>
      </c>
      <c r="BJ85" s="28">
        <v>82069.78</v>
      </c>
      <c r="BK85" s="28">
        <v>80697.23</v>
      </c>
      <c r="BL85" s="28">
        <v>692129.16999999993</v>
      </c>
      <c r="BM85" s="28">
        <v>53643.839999999989</v>
      </c>
      <c r="BN85" s="28">
        <v>15764812.48</v>
      </c>
      <c r="BO85" s="28">
        <v>792001.28</v>
      </c>
      <c r="BP85" s="28">
        <v>133633.69</v>
      </c>
      <c r="BQ85" s="28">
        <v>463542.62</v>
      </c>
      <c r="BR85" s="28">
        <v>175.47</v>
      </c>
      <c r="BS85" s="28">
        <v>475438.28</v>
      </c>
      <c r="BT85" s="28">
        <v>385778.32000000007</v>
      </c>
      <c r="BU85" s="28">
        <v>0</v>
      </c>
      <c r="BV85" s="28">
        <v>114036.56999999998</v>
      </c>
      <c r="BW85" s="28">
        <v>0</v>
      </c>
      <c r="BX85" s="28">
        <v>0</v>
      </c>
      <c r="BY85" s="28">
        <v>2907368.7500000005</v>
      </c>
      <c r="BZ85" s="28">
        <v>922672.17</v>
      </c>
      <c r="CA85" s="28">
        <v>762475.9</v>
      </c>
      <c r="CB85" s="28">
        <v>419908.07000000076</v>
      </c>
      <c r="CC85" s="28">
        <v>76399078.899999991</v>
      </c>
      <c r="CD85" s="28">
        <v>4908816.7300000004</v>
      </c>
      <c r="CE85" s="28">
        <v>231369836.78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19380065.75</v>
      </c>
      <c r="D87" s="20">
        <v>0</v>
      </c>
      <c r="E87" s="20">
        <v>60663000.900000021</v>
      </c>
      <c r="F87" s="20">
        <v>0</v>
      </c>
      <c r="G87" s="20">
        <v>4075345</v>
      </c>
      <c r="H87" s="20">
        <v>0</v>
      </c>
      <c r="I87" s="20">
        <v>0</v>
      </c>
      <c r="J87" s="20">
        <v>1471411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37293149.900000006</v>
      </c>
      <c r="Q87" s="20">
        <v>1164235</v>
      </c>
      <c r="R87" s="20">
        <v>200085</v>
      </c>
      <c r="S87" s="20">
        <v>0</v>
      </c>
      <c r="T87" s="20">
        <v>0</v>
      </c>
      <c r="U87" s="20">
        <v>20580092.560000002</v>
      </c>
      <c r="V87" s="20">
        <v>18431638.810000002</v>
      </c>
      <c r="W87" s="20">
        <v>1538730.44</v>
      </c>
      <c r="X87" s="20">
        <v>12621405.780000001</v>
      </c>
      <c r="Y87" s="20">
        <v>5331625.93</v>
      </c>
      <c r="Z87" s="20">
        <v>243431.06000000003</v>
      </c>
      <c r="AA87" s="20">
        <v>398686.22</v>
      </c>
      <c r="AB87" s="20">
        <v>17463804.560000002</v>
      </c>
      <c r="AC87" s="20">
        <v>13191891</v>
      </c>
      <c r="AD87" s="20">
        <v>0</v>
      </c>
      <c r="AE87" s="20">
        <v>2303670</v>
      </c>
      <c r="AF87" s="20">
        <v>0</v>
      </c>
      <c r="AG87" s="20">
        <v>12677952.869999999</v>
      </c>
      <c r="AH87" s="20">
        <v>0</v>
      </c>
      <c r="AI87" s="20">
        <v>0</v>
      </c>
      <c r="AJ87" s="20">
        <v>1311762</v>
      </c>
      <c r="AK87" s="20">
        <v>1838573</v>
      </c>
      <c r="AL87" s="20">
        <v>730360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232910916.78000003</v>
      </c>
    </row>
    <row r="88" spans="1:84" x14ac:dyDescent="0.35">
      <c r="A88" s="22" t="s">
        <v>288</v>
      </c>
      <c r="B88" s="16"/>
      <c r="C88" s="20">
        <v>164526.5</v>
      </c>
      <c r="D88" s="20">
        <v>0</v>
      </c>
      <c r="E88" s="20">
        <v>3417102.6100000003</v>
      </c>
      <c r="F88" s="20">
        <v>0</v>
      </c>
      <c r="G88" s="20">
        <v>949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108699827.29999998</v>
      </c>
      <c r="Q88" s="20">
        <v>2999329</v>
      </c>
      <c r="R88" s="20">
        <v>11890790.060000001</v>
      </c>
      <c r="S88" s="20">
        <v>0</v>
      </c>
      <c r="T88" s="20">
        <v>0</v>
      </c>
      <c r="U88" s="20">
        <v>35400348.009999998</v>
      </c>
      <c r="V88" s="20">
        <v>18859041.240000002</v>
      </c>
      <c r="W88" s="20">
        <v>14769448.9</v>
      </c>
      <c r="X88" s="20">
        <v>40444837.359999999</v>
      </c>
      <c r="Y88" s="20">
        <v>31242585.740000002</v>
      </c>
      <c r="Z88" s="20">
        <v>18120602.690000005</v>
      </c>
      <c r="AA88" s="20">
        <v>5176348.8900000006</v>
      </c>
      <c r="AB88" s="20">
        <v>108639331.88</v>
      </c>
      <c r="AC88" s="20">
        <v>5185177</v>
      </c>
      <c r="AD88" s="20">
        <v>0</v>
      </c>
      <c r="AE88" s="20">
        <v>306151</v>
      </c>
      <c r="AF88" s="20">
        <v>0</v>
      </c>
      <c r="AG88" s="20">
        <v>63322719</v>
      </c>
      <c r="AH88" s="20">
        <v>0</v>
      </c>
      <c r="AI88" s="20">
        <v>0</v>
      </c>
      <c r="AJ88" s="20">
        <v>2957667</v>
      </c>
      <c r="AK88" s="20">
        <v>134160</v>
      </c>
      <c r="AL88" s="20">
        <v>109887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471840830.18000001</v>
      </c>
    </row>
    <row r="89" spans="1:84" x14ac:dyDescent="0.35">
      <c r="A89" s="22" t="s">
        <v>289</v>
      </c>
      <c r="B89" s="16"/>
      <c r="C89" s="28">
        <v>19544592.25</v>
      </c>
      <c r="D89" s="28">
        <v>0</v>
      </c>
      <c r="E89" s="28">
        <v>64080103.51000002</v>
      </c>
      <c r="F89" s="28">
        <v>0</v>
      </c>
      <c r="G89" s="28">
        <v>4076294</v>
      </c>
      <c r="H89" s="28">
        <v>0</v>
      </c>
      <c r="I89" s="28">
        <v>0</v>
      </c>
      <c r="J89" s="28">
        <v>1471411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145992977.19999999</v>
      </c>
      <c r="Q89" s="28">
        <v>4163564</v>
      </c>
      <c r="R89" s="28">
        <v>12090875.060000001</v>
      </c>
      <c r="S89" s="28">
        <v>0</v>
      </c>
      <c r="T89" s="28">
        <v>0</v>
      </c>
      <c r="U89" s="28">
        <v>55980440.57</v>
      </c>
      <c r="V89" s="28">
        <v>37290680.050000004</v>
      </c>
      <c r="W89" s="28">
        <v>16308179.34</v>
      </c>
      <c r="X89" s="28">
        <v>53066243.140000001</v>
      </c>
      <c r="Y89" s="28">
        <v>36574211.670000002</v>
      </c>
      <c r="Z89" s="28">
        <v>18364033.750000004</v>
      </c>
      <c r="AA89" s="28">
        <v>5575035.1100000003</v>
      </c>
      <c r="AB89" s="28">
        <v>126103136.44</v>
      </c>
      <c r="AC89" s="28">
        <v>18377068</v>
      </c>
      <c r="AD89" s="28">
        <v>0</v>
      </c>
      <c r="AE89" s="28">
        <v>2609821</v>
      </c>
      <c r="AF89" s="28">
        <v>0</v>
      </c>
      <c r="AG89" s="28">
        <v>76000671.870000005</v>
      </c>
      <c r="AH89" s="28">
        <v>0</v>
      </c>
      <c r="AI89" s="28">
        <v>0</v>
      </c>
      <c r="AJ89" s="28">
        <v>4269429</v>
      </c>
      <c r="AK89" s="28">
        <v>1972733</v>
      </c>
      <c r="AL89" s="28">
        <v>840247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704751746.96000004</v>
      </c>
    </row>
    <row r="90" spans="1:84" x14ac:dyDescent="0.35">
      <c r="A90" s="35" t="s">
        <v>290</v>
      </c>
      <c r="B90" s="28"/>
      <c r="C90" s="20">
        <v>11197.7</v>
      </c>
      <c r="D90" s="20">
        <v>0</v>
      </c>
      <c r="E90" s="20">
        <v>26430.97</v>
      </c>
      <c r="F90" s="20">
        <v>0</v>
      </c>
      <c r="G90" s="20">
        <v>4320.3000000000011</v>
      </c>
      <c r="H90" s="20">
        <v>0</v>
      </c>
      <c r="I90" s="20">
        <v>0</v>
      </c>
      <c r="J90" s="20">
        <v>604.39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13234.389999999998</v>
      </c>
      <c r="Q90" s="20">
        <v>1162.1899999999998</v>
      </c>
      <c r="R90" s="20">
        <v>0</v>
      </c>
      <c r="S90" s="20">
        <v>6065.31</v>
      </c>
      <c r="T90" s="20">
        <v>0</v>
      </c>
      <c r="U90" s="20">
        <v>4694.5099999999993</v>
      </c>
      <c r="V90" s="20">
        <v>5180.99</v>
      </c>
      <c r="W90" s="20">
        <v>2070.5</v>
      </c>
      <c r="X90" s="20">
        <v>1368.9299999999998</v>
      </c>
      <c r="Y90" s="20">
        <v>6394.8900000000012</v>
      </c>
      <c r="Z90" s="20">
        <v>10775.640000000001</v>
      </c>
      <c r="AA90" s="20">
        <v>946.66000000000008</v>
      </c>
      <c r="AB90" s="20">
        <v>2841.0299999999997</v>
      </c>
      <c r="AC90" s="20">
        <v>2643.3199999999997</v>
      </c>
      <c r="AD90" s="20">
        <v>0</v>
      </c>
      <c r="AE90" s="20">
        <v>0</v>
      </c>
      <c r="AF90" s="20">
        <v>0</v>
      </c>
      <c r="AG90" s="20">
        <v>9791.27</v>
      </c>
      <c r="AH90" s="20">
        <v>0</v>
      </c>
      <c r="AI90" s="20">
        <v>0</v>
      </c>
      <c r="AJ90" s="20">
        <v>1868.0900000000001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7090.7800000000007</v>
      </c>
      <c r="AZ90" s="20">
        <v>191.32999999999998</v>
      </c>
      <c r="BA90" s="20">
        <v>562.71</v>
      </c>
      <c r="BB90" s="20">
        <v>1466.81</v>
      </c>
      <c r="BC90" s="20">
        <v>0</v>
      </c>
      <c r="BD90" s="20">
        <v>3552.88</v>
      </c>
      <c r="BE90" s="20">
        <v>49859.12999999999</v>
      </c>
      <c r="BF90" s="20">
        <v>0</v>
      </c>
      <c r="BG90" s="20">
        <v>545.4</v>
      </c>
      <c r="BH90" s="20">
        <v>1902.7800000000002</v>
      </c>
      <c r="BI90" s="20">
        <v>0</v>
      </c>
      <c r="BJ90" s="20">
        <v>290.64</v>
      </c>
      <c r="BK90" s="20">
        <v>0</v>
      </c>
      <c r="BL90" s="20">
        <v>2671.2899999999995</v>
      </c>
      <c r="BM90" s="20">
        <v>0</v>
      </c>
      <c r="BN90" s="20">
        <v>7576.3200000000006</v>
      </c>
      <c r="BO90" s="20">
        <v>0</v>
      </c>
      <c r="BP90" s="20">
        <v>0</v>
      </c>
      <c r="BQ90" s="20">
        <v>0</v>
      </c>
      <c r="BR90" s="20">
        <v>0</v>
      </c>
      <c r="BS90" s="20">
        <v>63.02</v>
      </c>
      <c r="BT90" s="20">
        <v>813.01</v>
      </c>
      <c r="BU90" s="20">
        <v>0</v>
      </c>
      <c r="BV90" s="20">
        <v>1480.1</v>
      </c>
      <c r="BW90" s="20">
        <v>0</v>
      </c>
      <c r="BX90" s="20">
        <v>0</v>
      </c>
      <c r="BY90" s="20">
        <v>2049.39</v>
      </c>
      <c r="BZ90" s="20">
        <v>0</v>
      </c>
      <c r="CA90" s="20">
        <v>0</v>
      </c>
      <c r="CB90" s="20">
        <v>0</v>
      </c>
      <c r="CC90" s="20">
        <v>6064.42</v>
      </c>
      <c r="CD90" s="234" t="s">
        <v>248</v>
      </c>
      <c r="CE90" s="28">
        <v>197771.09000000005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4494.9042440126104</v>
      </c>
      <c r="D92" s="20">
        <v>0</v>
      </c>
      <c r="E92" s="20">
        <v>10609.739430987613</v>
      </c>
      <c r="F92" s="20">
        <v>0</v>
      </c>
      <c r="G92" s="20">
        <v>1734.2253146099363</v>
      </c>
      <c r="H92" s="20">
        <v>0</v>
      </c>
      <c r="I92" s="20">
        <v>0</v>
      </c>
      <c r="J92" s="20">
        <v>242.61010529294242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5312.4584314562844</v>
      </c>
      <c r="Q92" s="20">
        <v>466.51837103592834</v>
      </c>
      <c r="R92" s="20">
        <v>0</v>
      </c>
      <c r="S92" s="20">
        <v>2434.6953088805849</v>
      </c>
      <c r="T92" s="20">
        <v>0</v>
      </c>
      <c r="U92" s="20">
        <v>1884.438136631597</v>
      </c>
      <c r="V92" s="20">
        <v>2079.7176151519411</v>
      </c>
      <c r="W92" s="20">
        <v>831.12596669209836</v>
      </c>
      <c r="X92" s="20">
        <v>549.50652962270658</v>
      </c>
      <c r="Y92" s="20">
        <v>2566.9930611637933</v>
      </c>
      <c r="Z92" s="20">
        <v>4325.483801847884</v>
      </c>
      <c r="AA92" s="20">
        <v>380.00179069246167</v>
      </c>
      <c r="AB92" s="20">
        <v>1140.4268559049756</v>
      </c>
      <c r="AC92" s="20">
        <v>1061.0634582354778</v>
      </c>
      <c r="AD92" s="20">
        <v>0</v>
      </c>
      <c r="AE92" s="20">
        <v>0</v>
      </c>
      <c r="AF92" s="20">
        <v>0</v>
      </c>
      <c r="AG92" s="20">
        <v>3930.3447205473763</v>
      </c>
      <c r="AH92" s="20">
        <v>0</v>
      </c>
      <c r="AI92" s="20">
        <v>0</v>
      </c>
      <c r="AJ92" s="20">
        <v>749.87592712767071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225.8792044034343</v>
      </c>
      <c r="BB92" s="20">
        <v>588.79685061754969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763.80094996493165</v>
      </c>
      <c r="BI92" s="20">
        <v>0</v>
      </c>
      <c r="BJ92" s="25" t="s">
        <v>248</v>
      </c>
      <c r="BK92" s="20">
        <v>0</v>
      </c>
      <c r="BL92" s="20">
        <v>1072.2909845761578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25.297057918829289</v>
      </c>
      <c r="BT92" s="20">
        <v>326.35292063769276</v>
      </c>
      <c r="BU92" s="20">
        <v>0</v>
      </c>
      <c r="BV92" s="20">
        <v>594.13163163534148</v>
      </c>
      <c r="BW92" s="20">
        <v>0</v>
      </c>
      <c r="BX92" s="20">
        <v>0</v>
      </c>
      <c r="BY92" s="20">
        <v>822.65213469167793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49213.330804339501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5">
        <v>25.431293269230768</v>
      </c>
      <c r="D94" s="245">
        <v>0</v>
      </c>
      <c r="E94" s="245">
        <v>79.937120192307702</v>
      </c>
      <c r="F94" s="245">
        <v>0</v>
      </c>
      <c r="G94" s="245">
        <v>0.63743269230769228</v>
      </c>
      <c r="H94" s="245">
        <v>0</v>
      </c>
      <c r="I94" s="245">
        <v>0</v>
      </c>
      <c r="J94" s="245">
        <v>1.1372596153846153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14.960995192307694</v>
      </c>
      <c r="Q94" s="246">
        <v>22.24325</v>
      </c>
      <c r="R94" s="246">
        <v>0</v>
      </c>
      <c r="S94" s="247">
        <v>0</v>
      </c>
      <c r="T94" s="247">
        <v>0</v>
      </c>
      <c r="U94" s="248">
        <v>0</v>
      </c>
      <c r="V94" s="246">
        <v>7.8786682692307695</v>
      </c>
      <c r="W94" s="246">
        <v>6.4019230769230773E-2</v>
      </c>
      <c r="X94" s="246">
        <v>0</v>
      </c>
      <c r="Y94" s="246">
        <v>0</v>
      </c>
      <c r="Z94" s="246">
        <v>13.018802884615384</v>
      </c>
      <c r="AA94" s="246">
        <v>0</v>
      </c>
      <c r="AB94" s="247">
        <v>0</v>
      </c>
      <c r="AC94" s="246">
        <v>5.9879807692307691E-2</v>
      </c>
      <c r="AD94" s="246">
        <v>0</v>
      </c>
      <c r="AE94" s="246">
        <v>0</v>
      </c>
      <c r="AF94" s="246">
        <v>0</v>
      </c>
      <c r="AG94" s="246">
        <v>25.803139423076921</v>
      </c>
      <c r="AH94" s="246">
        <v>0</v>
      </c>
      <c r="AI94" s="246">
        <v>0</v>
      </c>
      <c r="AJ94" s="246">
        <v>4.8923653846153847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196.06422596153843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98362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306</v>
      </c>
      <c r="D103" s="38"/>
      <c r="E103" s="39"/>
      <c r="F103" s="12"/>
    </row>
    <row r="104" spans="1:6" x14ac:dyDescent="0.35">
      <c r="A104" s="28" t="s">
        <v>311</v>
      </c>
      <c r="B104" s="36" t="s">
        <v>299</v>
      </c>
      <c r="C104" s="256" t="s">
        <v>312</v>
      </c>
      <c r="D104" s="38"/>
      <c r="E104" s="39"/>
      <c r="F104" s="12"/>
    </row>
    <row r="105" spans="1:6" x14ac:dyDescent="0.35">
      <c r="A105" s="28" t="s">
        <v>313</v>
      </c>
      <c r="B105" s="36" t="s">
        <v>299</v>
      </c>
      <c r="C105" s="256" t="s">
        <v>314</v>
      </c>
      <c r="D105" s="38"/>
      <c r="E105" s="39"/>
      <c r="F105" s="12"/>
    </row>
    <row r="106" spans="1:6" x14ac:dyDescent="0.35">
      <c r="A106" s="28" t="s">
        <v>315</v>
      </c>
      <c r="B106" s="36" t="s">
        <v>299</v>
      </c>
      <c r="C106" s="37" t="s">
        <v>316</v>
      </c>
      <c r="D106" s="38"/>
      <c r="E106" s="39"/>
      <c r="F106" s="12"/>
    </row>
    <row r="107" spans="1:6" x14ac:dyDescent="0.35">
      <c r="A107" s="28" t="s">
        <v>317</v>
      </c>
      <c r="B107" s="36" t="s">
        <v>299</v>
      </c>
      <c r="C107" s="259" t="s">
        <v>318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9" t="s">
        <v>320</v>
      </c>
      <c r="D108" s="38"/>
      <c r="E108" s="39"/>
      <c r="F108" s="12"/>
    </row>
    <row r="109" spans="1:6" x14ac:dyDescent="0.3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60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4940</v>
      </c>
      <c r="D127" s="46">
        <v>23549</v>
      </c>
      <c r="E127" s="16"/>
    </row>
    <row r="128" spans="1:5" x14ac:dyDescent="0.3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299</v>
      </c>
      <c r="C130" s="43">
        <v>440</v>
      </c>
      <c r="D130" s="46">
        <v>960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43">
        <v>14</v>
      </c>
      <c r="D132" s="16"/>
      <c r="E132" s="16"/>
    </row>
    <row r="133" spans="1:5" x14ac:dyDescent="0.35">
      <c r="A133" s="16" t="s">
        <v>343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43">
        <v>55</v>
      </c>
      <c r="D134" s="16"/>
      <c r="E134" s="16"/>
    </row>
    <row r="135" spans="1:5" x14ac:dyDescent="0.3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43">
        <v>15</v>
      </c>
      <c r="D136" s="16"/>
      <c r="E136" s="16"/>
    </row>
    <row r="137" spans="1:5" x14ac:dyDescent="0.35">
      <c r="A137" s="16" t="s">
        <v>347</v>
      </c>
      <c r="B137" s="42" t="s">
        <v>299</v>
      </c>
      <c r="C137" s="43">
        <v>8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349</v>
      </c>
      <c r="B140" s="42"/>
      <c r="C140" s="43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>
        <v>99</v>
      </c>
      <c r="D143" s="16"/>
      <c r="E143" s="28">
        <v>92</v>
      </c>
    </row>
    <row r="144" spans="1:5" x14ac:dyDescent="0.35">
      <c r="A144" s="16" t="s">
        <v>352</v>
      </c>
      <c r="B144" s="42" t="s">
        <v>299</v>
      </c>
      <c r="C144" s="43">
        <v>142</v>
      </c>
      <c r="D144" s="16"/>
      <c r="E144" s="16"/>
    </row>
    <row r="145" spans="1:6" x14ac:dyDescent="0.35">
      <c r="A145" s="16" t="s">
        <v>353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2567</v>
      </c>
      <c r="C154" s="46">
        <v>815</v>
      </c>
      <c r="D154" s="46">
        <v>1558</v>
      </c>
      <c r="E154" s="28">
        <v>4940</v>
      </c>
    </row>
    <row r="155" spans="1:6" x14ac:dyDescent="0.35">
      <c r="A155" s="16" t="s">
        <v>242</v>
      </c>
      <c r="B155" s="46">
        <v>12238</v>
      </c>
      <c r="C155" s="46">
        <v>3886</v>
      </c>
      <c r="D155" s="46">
        <v>7425</v>
      </c>
      <c r="E155" s="28">
        <v>23549</v>
      </c>
    </row>
    <row r="156" spans="1:6" x14ac:dyDescent="0.35">
      <c r="A156" s="16" t="s">
        <v>359</v>
      </c>
      <c r="B156" s="46">
        <v>104247</v>
      </c>
      <c r="C156" s="46">
        <v>33100</v>
      </c>
      <c r="D156" s="46">
        <v>63251</v>
      </c>
      <c r="E156" s="28">
        <v>200598</v>
      </c>
    </row>
    <row r="157" spans="1:6" x14ac:dyDescent="0.35">
      <c r="A157" s="16" t="s">
        <v>287</v>
      </c>
      <c r="B157" s="46">
        <v>140822275</v>
      </c>
      <c r="C157" s="46">
        <v>33678450</v>
      </c>
      <c r="D157" s="46">
        <v>58410191</v>
      </c>
      <c r="E157" s="28">
        <v>232910916</v>
      </c>
      <c r="F157" s="14"/>
    </row>
    <row r="158" spans="1:6" x14ac:dyDescent="0.35">
      <c r="A158" s="16" t="s">
        <v>288</v>
      </c>
      <c r="B158" s="46">
        <v>225424023</v>
      </c>
      <c r="C158" s="46">
        <v>82609839</v>
      </c>
      <c r="D158" s="46">
        <v>163806969</v>
      </c>
      <c r="E158" s="28">
        <v>471840831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43">
        <v>4752099</v>
      </c>
      <c r="D181" s="16"/>
      <c r="E181" s="16"/>
    </row>
    <row r="182" spans="1:5" x14ac:dyDescent="0.35">
      <c r="A182" s="16" t="s">
        <v>369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370</v>
      </c>
      <c r="B183" s="42" t="s">
        <v>299</v>
      </c>
      <c r="C183" s="43">
        <v>-60134</v>
      </c>
      <c r="D183" s="16"/>
      <c r="E183" s="16"/>
    </row>
    <row r="184" spans="1:5" x14ac:dyDescent="0.35">
      <c r="A184" s="16" t="s">
        <v>371</v>
      </c>
      <c r="B184" s="42" t="s">
        <v>299</v>
      </c>
      <c r="C184" s="43">
        <v>5527</v>
      </c>
      <c r="D184" s="16"/>
      <c r="E184" s="16"/>
    </row>
    <row r="185" spans="1:5" x14ac:dyDescent="0.35">
      <c r="A185" s="16" t="s">
        <v>372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43">
        <v>1196854</v>
      </c>
      <c r="D186" s="16"/>
      <c r="E186" s="16"/>
    </row>
    <row r="187" spans="1:5" x14ac:dyDescent="0.35">
      <c r="A187" s="16" t="s">
        <v>374</v>
      </c>
      <c r="B187" s="42" t="s">
        <v>299</v>
      </c>
      <c r="C187" s="43">
        <v>697078</v>
      </c>
      <c r="D187" s="16"/>
      <c r="E187" s="16"/>
    </row>
    <row r="188" spans="1:5" x14ac:dyDescent="0.35">
      <c r="A188" s="16" t="s">
        <v>374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6591424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43">
        <v>1593185</v>
      </c>
      <c r="D191" s="16"/>
      <c r="E191" s="16"/>
    </row>
    <row r="192" spans="1:5" x14ac:dyDescent="0.35">
      <c r="A192" s="16" t="s">
        <v>377</v>
      </c>
      <c r="B192" s="42" t="s">
        <v>299</v>
      </c>
      <c r="C192" s="43">
        <v>324865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1918050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380</v>
      </c>
      <c r="B196" s="42" t="s">
        <v>299</v>
      </c>
      <c r="C196" s="43">
        <v>-3506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-3506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383</v>
      </c>
      <c r="B200" s="42" t="s">
        <v>299</v>
      </c>
      <c r="C200" s="43">
        <v>1368093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2869965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4238058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43">
        <v>5289</v>
      </c>
      <c r="D204" s="16"/>
      <c r="E204" s="16"/>
    </row>
    <row r="205" spans="1:5" x14ac:dyDescent="0.35">
      <c r="A205" s="16" t="s">
        <v>386</v>
      </c>
      <c r="B205" s="42" t="s">
        <v>299</v>
      </c>
      <c r="C205" s="43">
        <v>668976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674265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46">
        <v>2525563.9300000002</v>
      </c>
      <c r="C211" s="43">
        <v>0</v>
      </c>
      <c r="D211" s="46">
        <v>0</v>
      </c>
      <c r="E211" s="28">
        <v>2525563.9300000002</v>
      </c>
    </row>
    <row r="212" spans="1:5" x14ac:dyDescent="0.35">
      <c r="A212" s="16" t="s">
        <v>394</v>
      </c>
      <c r="B212" s="46">
        <v>1906095.07</v>
      </c>
      <c r="C212" s="43">
        <v>-2.3283064365386963E-10</v>
      </c>
      <c r="D212" s="46">
        <v>0</v>
      </c>
      <c r="E212" s="28">
        <v>1906095.0699999998</v>
      </c>
    </row>
    <row r="213" spans="1:5" x14ac:dyDescent="0.35">
      <c r="A213" s="16" t="s">
        <v>395</v>
      </c>
      <c r="B213" s="46">
        <v>80312744.189999998</v>
      </c>
      <c r="C213" s="43">
        <v>238207</v>
      </c>
      <c r="D213" s="46">
        <v>0</v>
      </c>
      <c r="E213" s="28">
        <v>80550951.189999998</v>
      </c>
    </row>
    <row r="214" spans="1:5" x14ac:dyDescent="0.35">
      <c r="A214" s="16" t="s">
        <v>396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397</v>
      </c>
      <c r="B215" s="46">
        <v>5937744.5800000001</v>
      </c>
      <c r="C215" s="43">
        <v>9.3132257461547852E-10</v>
      </c>
      <c r="D215" s="46">
        <v>0</v>
      </c>
      <c r="E215" s="28">
        <v>5937744.580000001</v>
      </c>
    </row>
    <row r="216" spans="1:5" x14ac:dyDescent="0.35">
      <c r="A216" s="16" t="s">
        <v>398</v>
      </c>
      <c r="B216" s="46">
        <v>67119188.739999995</v>
      </c>
      <c r="C216" s="43">
        <v>2279325.1000000387</v>
      </c>
      <c r="D216" s="46">
        <v>0</v>
      </c>
      <c r="E216" s="28">
        <v>69398513.840000033</v>
      </c>
    </row>
    <row r="217" spans="1:5" x14ac:dyDescent="0.35">
      <c r="A217" s="16" t="s">
        <v>399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400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401</v>
      </c>
      <c r="B219" s="46">
        <v>3021471.6999999997</v>
      </c>
      <c r="C219" s="43">
        <v>8516318</v>
      </c>
      <c r="D219" s="46">
        <v>2783220</v>
      </c>
      <c r="E219" s="28">
        <v>8754569.6999999993</v>
      </c>
    </row>
    <row r="220" spans="1:5" x14ac:dyDescent="0.35">
      <c r="A220" s="16" t="s">
        <v>230</v>
      </c>
      <c r="B220" s="28">
        <v>160822808.20999998</v>
      </c>
      <c r="C220" s="235">
        <v>11033850.100000039</v>
      </c>
      <c r="D220" s="28">
        <v>2783220</v>
      </c>
      <c r="E220" s="28">
        <v>169073438.31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46">
        <v>1865986.9</v>
      </c>
      <c r="C225" s="43">
        <v>6856.6700000001583</v>
      </c>
      <c r="D225" s="46">
        <v>0</v>
      </c>
      <c r="E225" s="28">
        <v>1872843.57</v>
      </c>
    </row>
    <row r="226" spans="1:6" x14ac:dyDescent="0.35">
      <c r="A226" s="16" t="s">
        <v>395</v>
      </c>
      <c r="B226" s="46">
        <v>59764855.900000006</v>
      </c>
      <c r="C226" s="43">
        <v>2575307.2099999934</v>
      </c>
      <c r="D226" s="46">
        <v>0</v>
      </c>
      <c r="E226" s="28">
        <v>62340163.109999999</v>
      </c>
    </row>
    <row r="227" spans="1:6" x14ac:dyDescent="0.35">
      <c r="A227" s="16" t="s">
        <v>396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397</v>
      </c>
      <c r="B228" s="46">
        <v>3719957.84</v>
      </c>
      <c r="C228" s="43">
        <v>355609.26000000024</v>
      </c>
      <c r="D228" s="46">
        <v>0</v>
      </c>
      <c r="E228" s="28">
        <v>4075567.1</v>
      </c>
    </row>
    <row r="229" spans="1:6" x14ac:dyDescent="0.35">
      <c r="A229" s="16" t="s">
        <v>398</v>
      </c>
      <c r="B229" s="46">
        <v>60488009.840000004</v>
      </c>
      <c r="C229" s="43">
        <v>2858886.4699999988</v>
      </c>
      <c r="D229" s="46">
        <v>0</v>
      </c>
      <c r="E229" s="28">
        <v>63346896.310000002</v>
      </c>
    </row>
    <row r="230" spans="1:6" x14ac:dyDescent="0.35">
      <c r="A230" s="16" t="s">
        <v>399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400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125838810.48</v>
      </c>
      <c r="C233" s="235">
        <v>5796659.609999992</v>
      </c>
      <c r="D233" s="28">
        <v>0</v>
      </c>
      <c r="E233" s="28">
        <v>131635470.09</v>
      </c>
    </row>
    <row r="234" spans="1:6" x14ac:dyDescent="0.35">
      <c r="A234" s="16"/>
      <c r="B234" s="16"/>
      <c r="C234" s="23"/>
      <c r="D234" s="16"/>
      <c r="E234" s="16"/>
      <c r="F234" s="11">
        <v>37437968.219999999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43" t="s">
        <v>404</v>
      </c>
      <c r="C236" s="343"/>
      <c r="D236" s="34"/>
      <c r="E236" s="34"/>
    </row>
    <row r="237" spans="1:6" x14ac:dyDescent="0.35">
      <c r="A237" s="52" t="s">
        <v>404</v>
      </c>
      <c r="B237" s="34"/>
      <c r="C237" s="43">
        <v>-2934166</v>
      </c>
      <c r="D237" s="36">
        <v>-2934166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43">
        <v>282615131</v>
      </c>
      <c r="D239" s="16"/>
      <c r="E239" s="16"/>
    </row>
    <row r="240" spans="1:6" x14ac:dyDescent="0.35">
      <c r="A240" s="16" t="s">
        <v>407</v>
      </c>
      <c r="B240" s="42" t="s">
        <v>299</v>
      </c>
      <c r="C240" s="43">
        <v>90912855</v>
      </c>
      <c r="D240" s="16"/>
      <c r="E240" s="16"/>
    </row>
    <row r="241" spans="1:5" x14ac:dyDescent="0.35">
      <c r="A241" s="16" t="s">
        <v>408</v>
      </c>
      <c r="B241" s="42" t="s">
        <v>299</v>
      </c>
      <c r="C241" s="43">
        <v>4499214</v>
      </c>
      <c r="D241" s="16"/>
      <c r="E241" s="16"/>
    </row>
    <row r="242" spans="1:5" x14ac:dyDescent="0.35">
      <c r="A242" s="16" t="s">
        <v>409</v>
      </c>
      <c r="B242" s="42" t="s">
        <v>299</v>
      </c>
      <c r="C242" s="43">
        <v>37774265</v>
      </c>
      <c r="D242" s="16"/>
      <c r="E242" s="16"/>
    </row>
    <row r="243" spans="1:5" x14ac:dyDescent="0.35">
      <c r="A243" s="16" t="s">
        <v>410</v>
      </c>
      <c r="B243" s="42" t="s">
        <v>299</v>
      </c>
      <c r="C243" s="43">
        <v>62473000</v>
      </c>
      <c r="D243" s="16"/>
      <c r="E243" s="16"/>
    </row>
    <row r="244" spans="1:5" x14ac:dyDescent="0.35">
      <c r="A244" s="16" t="s">
        <v>411</v>
      </c>
      <c r="B244" s="42" t="s">
        <v>299</v>
      </c>
      <c r="C244" s="43">
        <v>3309337.2499999991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v>481583802.25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43">
        <v>1109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43">
        <v>3816405</v>
      </c>
      <c r="D249" s="16"/>
      <c r="E249" s="16"/>
    </row>
    <row r="250" spans="1:5" x14ac:dyDescent="0.35">
      <c r="A250" s="22" t="s">
        <v>416</v>
      </c>
      <c r="B250" s="42" t="s">
        <v>299</v>
      </c>
      <c r="C250" s="43">
        <v>10801759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v>14618164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v>493267800.25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43">
        <v>33698428</v>
      </c>
      <c r="D266" s="16"/>
      <c r="E266" s="16"/>
    </row>
    <row r="267" spans="1:5" x14ac:dyDescent="0.3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43">
        <v>75635057</v>
      </c>
      <c r="D268" s="16"/>
      <c r="E268" s="16"/>
    </row>
    <row r="269" spans="1:5" x14ac:dyDescent="0.35">
      <c r="A269" s="16" t="s">
        <v>427</v>
      </c>
      <c r="B269" s="42" t="s">
        <v>299</v>
      </c>
      <c r="C269" s="43">
        <v>59933346</v>
      </c>
      <c r="D269" s="16"/>
      <c r="E269" s="16"/>
    </row>
    <row r="270" spans="1:5" x14ac:dyDescent="0.35">
      <c r="A270" s="16" t="s">
        <v>428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429</v>
      </c>
      <c r="B271" s="42" t="s">
        <v>299</v>
      </c>
      <c r="C271" s="43">
        <v>2105387</v>
      </c>
      <c r="D271" s="16"/>
      <c r="E271" s="16"/>
    </row>
    <row r="272" spans="1:5" x14ac:dyDescent="0.3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43">
        <v>3421407</v>
      </c>
      <c r="D273" s="16"/>
      <c r="E273" s="16"/>
    </row>
    <row r="274" spans="1:5" x14ac:dyDescent="0.35">
      <c r="A274" s="16" t="s">
        <v>432</v>
      </c>
      <c r="B274" s="42" t="s">
        <v>299</v>
      </c>
      <c r="C274" s="43">
        <v>85304</v>
      </c>
      <c r="D274" s="16"/>
      <c r="E274" s="16"/>
    </row>
    <row r="275" spans="1:5" x14ac:dyDescent="0.3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v>55012237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43">
        <v>93244692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v>93244692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43">
        <v>2525564</v>
      </c>
      <c r="D283" s="16"/>
      <c r="E283" s="16"/>
    </row>
    <row r="284" spans="1:5" x14ac:dyDescent="0.35">
      <c r="A284" s="16" t="s">
        <v>394</v>
      </c>
      <c r="B284" s="42" t="s">
        <v>299</v>
      </c>
      <c r="C284" s="43">
        <v>1906095</v>
      </c>
      <c r="D284" s="16"/>
      <c r="E284" s="16"/>
    </row>
    <row r="285" spans="1:5" x14ac:dyDescent="0.35">
      <c r="A285" s="16" t="s">
        <v>395</v>
      </c>
      <c r="B285" s="42" t="s">
        <v>299</v>
      </c>
      <c r="C285" s="43">
        <v>80312744</v>
      </c>
      <c r="D285" s="16"/>
      <c r="E285" s="16"/>
    </row>
    <row r="286" spans="1:5" x14ac:dyDescent="0.35">
      <c r="A286" s="16" t="s">
        <v>439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43">
        <v>5937745</v>
      </c>
      <c r="D287" s="16"/>
      <c r="E287" s="16"/>
    </row>
    <row r="288" spans="1:5" x14ac:dyDescent="0.35">
      <c r="A288" s="16" t="s">
        <v>441</v>
      </c>
      <c r="B288" s="42" t="s">
        <v>299</v>
      </c>
      <c r="C288" s="43">
        <v>69398514</v>
      </c>
      <c r="D288" s="16"/>
      <c r="E288" s="16"/>
    </row>
    <row r="289" spans="1:5" x14ac:dyDescent="0.35">
      <c r="A289" s="16" t="s">
        <v>400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401</v>
      </c>
      <c r="B290" s="42" t="s">
        <v>299</v>
      </c>
      <c r="C290" s="43">
        <v>2983656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v>163064318</v>
      </c>
      <c r="E291" s="16"/>
    </row>
    <row r="292" spans="1:5" x14ac:dyDescent="0.35">
      <c r="A292" s="16" t="s">
        <v>443</v>
      </c>
      <c r="B292" s="42" t="s">
        <v>299</v>
      </c>
      <c r="C292" s="43">
        <v>131635470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v>31428848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43">
        <v>5457966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v>5457966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v>185143743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185143743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460</v>
      </c>
      <c r="B315" s="42" t="s">
        <v>299</v>
      </c>
      <c r="C315" s="43">
        <v>6071315</v>
      </c>
      <c r="D315" s="16"/>
      <c r="E315" s="16"/>
    </row>
    <row r="316" spans="1:6" x14ac:dyDescent="0.3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43">
        <v>3047602</v>
      </c>
      <c r="D322" s="16"/>
      <c r="E322" s="16"/>
    </row>
    <row r="323" spans="1:5" x14ac:dyDescent="0.35">
      <c r="A323" s="16" t="s">
        <v>468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v>14468604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43">
        <v>74546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v>74546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484</v>
      </c>
      <c r="B340" s="16"/>
      <c r="C340" s="23"/>
      <c r="D340" s="28">
        <v>0</v>
      </c>
      <c r="E340" s="16"/>
    </row>
    <row r="341" spans="1:5" x14ac:dyDescent="0.35">
      <c r="A341" s="16" t="s">
        <v>485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257">
        <v>152630638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v>174966846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v>185143743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213">
        <v>232910916</v>
      </c>
      <c r="D358" s="16"/>
      <c r="E358" s="16"/>
    </row>
    <row r="359" spans="1:5" x14ac:dyDescent="0.35">
      <c r="A359" s="16" t="s">
        <v>497</v>
      </c>
      <c r="B359" s="42" t="s">
        <v>299</v>
      </c>
      <c r="C359" s="213">
        <v>471840831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v>704751747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43">
        <v>-2934166</v>
      </c>
      <c r="D362" s="16"/>
      <c r="E362" s="41"/>
    </row>
    <row r="363" spans="1:5" x14ac:dyDescent="0.35">
      <c r="A363" s="16" t="s">
        <v>500</v>
      </c>
      <c r="B363" s="42" t="s">
        <v>299</v>
      </c>
      <c r="C363" s="43">
        <v>481583802.25</v>
      </c>
      <c r="D363" s="16"/>
      <c r="E363" s="16"/>
    </row>
    <row r="364" spans="1:5" x14ac:dyDescent="0.35">
      <c r="A364" s="16" t="s">
        <v>501</v>
      </c>
      <c r="B364" s="42" t="s">
        <v>299</v>
      </c>
      <c r="C364" s="43">
        <v>14618164</v>
      </c>
      <c r="D364" s="16"/>
      <c r="E364" s="16"/>
    </row>
    <row r="365" spans="1:5" x14ac:dyDescent="0.35">
      <c r="A365" s="16" t="s">
        <v>502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v>493267800.25</v>
      </c>
      <c r="E366" s="16"/>
    </row>
    <row r="367" spans="1:5" x14ac:dyDescent="0.35">
      <c r="A367" s="16" t="s">
        <v>503</v>
      </c>
      <c r="B367" s="16"/>
      <c r="C367" s="23"/>
      <c r="D367" s="28">
        <v>211483946.75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214">
        <v>4912898</v>
      </c>
      <c r="D380" s="28">
        <v>0</v>
      </c>
      <c r="E380" s="215" t="s">
        <v>1058</v>
      </c>
      <c r="F380" s="56"/>
    </row>
    <row r="381" spans="1:6" x14ac:dyDescent="0.35">
      <c r="A381" s="57" t="s">
        <v>517</v>
      </c>
      <c r="B381" s="42"/>
      <c r="C381" s="42"/>
      <c r="D381" s="28">
        <v>4912898</v>
      </c>
      <c r="E381" s="28"/>
      <c r="F381" s="56"/>
    </row>
    <row r="382" spans="1:6" x14ac:dyDescent="0.3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v>4912898</v>
      </c>
      <c r="E383" s="16"/>
    </row>
    <row r="384" spans="1:6" x14ac:dyDescent="0.35">
      <c r="A384" s="16" t="s">
        <v>520</v>
      </c>
      <c r="B384" s="16"/>
      <c r="C384" s="23"/>
      <c r="D384" s="28">
        <v>216396844.75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43">
        <v>74601878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6591424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2883334</v>
      </c>
      <c r="D391" s="16"/>
      <c r="E391" s="16"/>
    </row>
    <row r="392" spans="1:5" x14ac:dyDescent="0.35">
      <c r="A392" s="16" t="s">
        <v>523</v>
      </c>
      <c r="B392" s="42" t="s">
        <v>299</v>
      </c>
      <c r="C392" s="43">
        <v>42805347</v>
      </c>
      <c r="D392" s="16"/>
      <c r="E392" s="16"/>
    </row>
    <row r="393" spans="1:5" x14ac:dyDescent="0.35">
      <c r="A393" s="16" t="s">
        <v>524</v>
      </c>
      <c r="B393" s="42" t="s">
        <v>299</v>
      </c>
      <c r="C393" s="43">
        <v>3020808</v>
      </c>
      <c r="D393" s="16"/>
      <c r="E393" s="16"/>
    </row>
    <row r="394" spans="1:5" x14ac:dyDescent="0.35">
      <c r="A394" s="16" t="s">
        <v>525</v>
      </c>
      <c r="B394" s="42" t="s">
        <v>299</v>
      </c>
      <c r="C394" s="43">
        <v>15386787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5796660</v>
      </c>
      <c r="D395" s="16"/>
      <c r="E395" s="16"/>
    </row>
    <row r="396" spans="1:5" x14ac:dyDescent="0.35">
      <c r="A396" s="16" t="s">
        <v>526</v>
      </c>
      <c r="B396" s="42" t="s">
        <v>299</v>
      </c>
      <c r="C396" s="43">
        <v>1918050</v>
      </c>
      <c r="D396" s="16"/>
      <c r="E396" s="16"/>
    </row>
    <row r="397" spans="1:5" x14ac:dyDescent="0.35">
      <c r="A397" s="16" t="s">
        <v>527</v>
      </c>
      <c r="B397" s="42" t="s">
        <v>299</v>
      </c>
      <c r="C397" s="43">
        <v>-3506</v>
      </c>
      <c r="D397" s="16"/>
      <c r="E397" s="16"/>
    </row>
    <row r="398" spans="1:5" x14ac:dyDescent="0.35">
      <c r="A398" s="16" t="s">
        <v>528</v>
      </c>
      <c r="B398" s="42" t="s">
        <v>299</v>
      </c>
      <c r="C398" s="43">
        <v>4238058</v>
      </c>
      <c r="D398" s="16"/>
      <c r="E398" s="16"/>
    </row>
    <row r="399" spans="1:5" x14ac:dyDescent="0.35">
      <c r="A399" s="16" t="s">
        <v>529</v>
      </c>
      <c r="B399" s="42" t="s">
        <v>299</v>
      </c>
      <c r="C399" s="43">
        <v>674265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78369629</v>
      </c>
      <c r="D414" s="28">
        <v>0</v>
      </c>
      <c r="E414" s="215" t="s">
        <v>1058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v>78369629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v>236282734</v>
      </c>
      <c r="E416" s="28"/>
    </row>
    <row r="417" spans="1:13" x14ac:dyDescent="0.35">
      <c r="A417" s="28" t="s">
        <v>534</v>
      </c>
      <c r="B417" s="16"/>
      <c r="C417" s="23"/>
      <c r="D417" s="28">
        <v>-19885889.25</v>
      </c>
      <c r="E417" s="28"/>
    </row>
    <row r="418" spans="1:13" x14ac:dyDescent="0.35">
      <c r="A418" s="28" t="s">
        <v>535</v>
      </c>
      <c r="B418" s="16"/>
      <c r="C418" s="214">
        <v>-12845505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v>-12845505</v>
      </c>
      <c r="E420" s="28"/>
      <c r="F420" s="11">
        <v>-13519770</v>
      </c>
    </row>
    <row r="421" spans="1:13" x14ac:dyDescent="0.35">
      <c r="A421" s="28" t="s">
        <v>538</v>
      </c>
      <c r="B421" s="16"/>
      <c r="C421" s="23"/>
      <c r="D421" s="28">
        <v>-32731394.25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v>-32731394.25</v>
      </c>
      <c r="E424" s="16"/>
    </row>
    <row r="425" spans="1:13" x14ac:dyDescent="0.35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542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22154.94000000041</v>
      </c>
      <c r="G613" s="227">
        <f>CE92-(AX92+AY92+BD92+BE92+BG92+BJ92+BN92+BP92+BQ92+CB92+CC92+CD92)</f>
        <v>49213.330804339501</v>
      </c>
      <c r="H613" s="232">
        <f>CE61-(AX61+AY61+AZ61+BD61+BE61+BG61+BJ61+BN61+BO61+BP61+BQ61+BR61+CB61+CC61+CD61)</f>
        <v>64804882.460000008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196.06422596153843</v>
      </c>
      <c r="K613" s="227">
        <f>CE90-(AW90+AX90+AY90+AZ90+BA90+BB90+BC90+BD90+BE90+BF90+BG90+BH90+BI90+BJ90+BK90+BL90+BM90+BN90+BO90+BP90+BQ90+BR90+BS90+BT90+BU90+BV90+BW90+BX90+CB90+CC90+CD90)</f>
        <v>113640.47000000006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543</v>
      </c>
      <c r="D614" s="228" t="s">
        <v>544</v>
      </c>
      <c r="E614" s="230" t="s">
        <v>545</v>
      </c>
      <c r="F614" s="231" t="s">
        <v>546</v>
      </c>
      <c r="G614" s="228" t="s">
        <v>547</v>
      </c>
      <c r="H614" s="231" t="s">
        <v>548</v>
      </c>
      <c r="I614" s="228" t="s">
        <v>549</v>
      </c>
      <c r="J614" s="228" t="s">
        <v>550</v>
      </c>
      <c r="K614" s="220" t="s">
        <v>551</v>
      </c>
      <c r="L614" s="221" t="s">
        <v>552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553</v>
      </c>
    </row>
    <row r="616" spans="1:14" s="211" customFormat="1" ht="12.65" customHeight="1" x14ac:dyDescent="0.3">
      <c r="A616" s="222"/>
      <c r="B616" s="221" t="s">
        <v>554</v>
      </c>
      <c r="C616" s="227">
        <f>CD70-CD85</f>
        <v>-4908816.7300000004</v>
      </c>
      <c r="D616" s="227">
        <f>SUM(C615:C616)</f>
        <v>-4908816.7300000004</v>
      </c>
      <c r="E616" s="229"/>
      <c r="F616" s="229"/>
      <c r="G616" s="227"/>
      <c r="H616" s="229"/>
      <c r="I616" s="227"/>
      <c r="J616" s="227"/>
      <c r="N616" s="223" t="s">
        <v>555</v>
      </c>
    </row>
    <row r="617" spans="1:14" s="211" customFormat="1" ht="12.65" customHeight="1" x14ac:dyDescent="0.3">
      <c r="A617" s="222">
        <v>8310</v>
      </c>
      <c r="B617" s="226" t="s">
        <v>556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558</v>
      </c>
    </row>
    <row r="619" spans="1:14" s="211" customFormat="1" ht="12.65" customHeight="1" x14ac:dyDescent="0.3">
      <c r="A619" s="222">
        <v>8470</v>
      </c>
      <c r="B619" s="226" t="s">
        <v>559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560</v>
      </c>
    </row>
    <row r="620" spans="1:14" s="211" customFormat="1" ht="12.65" customHeight="1" x14ac:dyDescent="0.3">
      <c r="A620" s="222">
        <v>8610</v>
      </c>
      <c r="B620" s="226" t="s">
        <v>561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562</v>
      </c>
    </row>
    <row r="621" spans="1:14" s="211" customFormat="1" ht="12.65" customHeight="1" x14ac:dyDescent="0.3">
      <c r="A621" s="222">
        <v>8790</v>
      </c>
      <c r="B621" s="226" t="s">
        <v>563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564</v>
      </c>
    </row>
    <row r="622" spans="1:14" s="211" customFormat="1" ht="12.65" customHeight="1" x14ac:dyDescent="0.3">
      <c r="A622" s="222">
        <v>8630</v>
      </c>
      <c r="B622" s="226" t="s">
        <v>565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566</v>
      </c>
    </row>
    <row r="623" spans="1:14" s="211" customFormat="1" ht="12.65" customHeight="1" x14ac:dyDescent="0.3">
      <c r="A623" s="222">
        <v>8770</v>
      </c>
      <c r="B623" s="221" t="s">
        <v>567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568</v>
      </c>
    </row>
    <row r="624" spans="1:14" s="211" customFormat="1" ht="12.65" customHeight="1" x14ac:dyDescent="0.3">
      <c r="A624" s="222">
        <v>8640</v>
      </c>
      <c r="B624" s="226" t="s">
        <v>569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570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571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572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573</v>
      </c>
    </row>
    <row r="628" spans="1:14" s="211" customFormat="1" ht="12.65" customHeight="1" x14ac:dyDescent="0.3">
      <c r="A628" s="222">
        <v>8620</v>
      </c>
      <c r="B628" s="221" t="s">
        <v>574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575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576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577</v>
      </c>
    </row>
    <row r="631" spans="1:14" s="211" customFormat="1" ht="12.65" customHeight="1" x14ac:dyDescent="0.3">
      <c r="A631" s="222">
        <v>8350</v>
      </c>
      <c r="B631" s="226" t="s">
        <v>578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579</v>
      </c>
    </row>
    <row r="632" spans="1:14" s="211" customFormat="1" ht="12.65" customHeight="1" x14ac:dyDescent="0.3">
      <c r="A632" s="222">
        <v>8200</v>
      </c>
      <c r="B632" s="226" t="s">
        <v>580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581</v>
      </c>
    </row>
    <row r="633" spans="1:14" s="211" customFormat="1" ht="12.65" customHeight="1" x14ac:dyDescent="0.3">
      <c r="A633" s="222">
        <v>8360</v>
      </c>
      <c r="B633" s="226" t="s">
        <v>582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583</v>
      </c>
    </row>
    <row r="634" spans="1:14" s="211" customFormat="1" ht="12.65" customHeight="1" x14ac:dyDescent="0.3">
      <c r="A634" s="222">
        <v>8370</v>
      </c>
      <c r="B634" s="226" t="s">
        <v>584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585</v>
      </c>
    </row>
    <row r="635" spans="1:14" s="211" customFormat="1" ht="12.65" customHeight="1" x14ac:dyDescent="0.3">
      <c r="A635" s="222">
        <v>8490</v>
      </c>
      <c r="B635" s="226" t="s">
        <v>586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587</v>
      </c>
    </row>
    <row r="636" spans="1:14" s="211" customFormat="1" ht="12.65" customHeight="1" x14ac:dyDescent="0.3">
      <c r="A636" s="222">
        <v>8530</v>
      </c>
      <c r="B636" s="226" t="s">
        <v>588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589</v>
      </c>
    </row>
    <row r="637" spans="1:14" s="211" customFormat="1" ht="12.65" customHeight="1" x14ac:dyDescent="0.3">
      <c r="A637" s="222">
        <v>8480</v>
      </c>
      <c r="B637" s="226" t="s">
        <v>590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591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592</v>
      </c>
    </row>
    <row r="639" spans="1:14" s="211" customFormat="1" ht="12.65" customHeight="1" x14ac:dyDescent="0.3">
      <c r="A639" s="222">
        <v>8590</v>
      </c>
      <c r="B639" s="226" t="s">
        <v>593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594</v>
      </c>
    </row>
    <row r="640" spans="1:14" s="211" customFormat="1" ht="12.65" customHeight="1" x14ac:dyDescent="0.3">
      <c r="A640" s="222">
        <v>8660</v>
      </c>
      <c r="B640" s="226" t="s">
        <v>595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596</v>
      </c>
    </row>
    <row r="641" spans="1:14" s="211" customFormat="1" ht="12.65" customHeight="1" x14ac:dyDescent="0.3">
      <c r="A641" s="222">
        <v>8670</v>
      </c>
      <c r="B641" s="226" t="s">
        <v>597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598</v>
      </c>
    </row>
    <row r="642" spans="1:14" s="211" customFormat="1" ht="12.65" customHeight="1" x14ac:dyDescent="0.3">
      <c r="A642" s="222">
        <v>8680</v>
      </c>
      <c r="B642" s="226" t="s">
        <v>599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600</v>
      </c>
    </row>
    <row r="643" spans="1:14" s="211" customFormat="1" ht="12.65" customHeight="1" x14ac:dyDescent="0.3">
      <c r="A643" s="222">
        <v>8690</v>
      </c>
      <c r="B643" s="226" t="s">
        <v>601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602</v>
      </c>
    </row>
    <row r="644" spans="1:14" s="211" customFormat="1" ht="12.65" customHeight="1" x14ac:dyDescent="0.3">
      <c r="A644" s="222">
        <v>8700</v>
      </c>
      <c r="B644" s="226" t="s">
        <v>603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604</v>
      </c>
    </row>
    <row r="645" spans="1:14" s="211" customFormat="1" ht="12.65" customHeight="1" x14ac:dyDescent="0.3">
      <c r="A645" s="222">
        <v>8710</v>
      </c>
      <c r="B645" s="226" t="s">
        <v>605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606</v>
      </c>
    </row>
    <row r="646" spans="1:14" s="211" customFormat="1" ht="12.65" customHeight="1" x14ac:dyDescent="0.3">
      <c r="A646" s="222">
        <v>8720</v>
      </c>
      <c r="B646" s="226" t="s">
        <v>607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608</v>
      </c>
    </row>
    <row r="647" spans="1:14" s="211" customFormat="1" ht="12.65" customHeight="1" x14ac:dyDescent="0.3">
      <c r="A647" s="222">
        <v>8730</v>
      </c>
      <c r="B647" s="226" t="s">
        <v>609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610</v>
      </c>
    </row>
    <row r="648" spans="1:14" s="211" customFormat="1" ht="12.65" customHeight="1" x14ac:dyDescent="0.3">
      <c r="A648" s="222">
        <v>8740</v>
      </c>
      <c r="B648" s="226" t="s">
        <v>611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612</v>
      </c>
    </row>
    <row r="649" spans="1:14" s="211" customFormat="1" ht="12.65" customHeight="1" x14ac:dyDescent="0.3">
      <c r="A649" s="222"/>
      <c r="B649" s="222"/>
      <c r="C649" s="211">
        <f>SUM(C615:C648)</f>
        <v>-4908816.7300000004</v>
      </c>
      <c r="L649" s="225"/>
    </row>
    <row r="667" spans="1:14" s="211" customFormat="1" ht="12.65" customHeight="1" x14ac:dyDescent="0.3">
      <c r="C667" s="220" t="s">
        <v>613</v>
      </c>
      <c r="M667" s="220" t="s">
        <v>614</v>
      </c>
    </row>
    <row r="668" spans="1:14" s="211" customFormat="1" ht="12.65" customHeight="1" x14ac:dyDescent="0.3">
      <c r="C668" s="220" t="s">
        <v>543</v>
      </c>
      <c r="D668" s="220" t="s">
        <v>544</v>
      </c>
      <c r="E668" s="221" t="s">
        <v>545</v>
      </c>
      <c r="F668" s="220" t="s">
        <v>546</v>
      </c>
      <c r="G668" s="220" t="s">
        <v>547</v>
      </c>
      <c r="H668" s="220" t="s">
        <v>548</v>
      </c>
      <c r="I668" s="220" t="s">
        <v>549</v>
      </c>
      <c r="J668" s="220" t="s">
        <v>550</v>
      </c>
      <c r="K668" s="220" t="s">
        <v>551</v>
      </c>
      <c r="L668" s="221" t="s">
        <v>552</v>
      </c>
      <c r="M668" s="220" t="s">
        <v>615</v>
      </c>
    </row>
    <row r="669" spans="1:14" s="211" customFormat="1" ht="12.65" customHeight="1" x14ac:dyDescent="0.3">
      <c r="A669" s="222">
        <v>6010</v>
      </c>
      <c r="B669" s="221" t="s">
        <v>342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616</v>
      </c>
    </row>
    <row r="670" spans="1:14" s="211" customFormat="1" ht="12.65" customHeight="1" x14ac:dyDescent="0.3">
      <c r="A670" s="222">
        <v>6030</v>
      </c>
      <c r="B670" s="221" t="s">
        <v>343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617</v>
      </c>
    </row>
    <row r="671" spans="1:14" s="211" customFormat="1" ht="12.65" customHeight="1" x14ac:dyDescent="0.3">
      <c r="A671" s="222">
        <v>6070</v>
      </c>
      <c r="B671" s="221" t="s">
        <v>618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619</v>
      </c>
    </row>
    <row r="672" spans="1:14" s="211" customFormat="1" ht="12.65" customHeight="1" x14ac:dyDescent="0.3">
      <c r="A672" s="222">
        <v>6100</v>
      </c>
      <c r="B672" s="221" t="s">
        <v>620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621</v>
      </c>
    </row>
    <row r="673" spans="1:14" s="211" customFormat="1" ht="12.65" customHeight="1" x14ac:dyDescent="0.3">
      <c r="A673" s="222">
        <v>6120</v>
      </c>
      <c r="B673" s="221" t="s">
        <v>622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623</v>
      </c>
    </row>
    <row r="674" spans="1:14" s="211" customFormat="1" ht="12.65" customHeight="1" x14ac:dyDescent="0.3">
      <c r="A674" s="222">
        <v>6140</v>
      </c>
      <c r="B674" s="221" t="s">
        <v>624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625</v>
      </c>
    </row>
    <row r="675" spans="1:14" s="211" customFormat="1" ht="12.65" customHeight="1" x14ac:dyDescent="0.3">
      <c r="A675" s="222">
        <v>6150</v>
      </c>
      <c r="B675" s="221" t="s">
        <v>626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627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628</v>
      </c>
    </row>
    <row r="677" spans="1:14" s="211" customFormat="1" ht="12.65" customHeight="1" x14ac:dyDescent="0.3">
      <c r="A677" s="222">
        <v>6200</v>
      </c>
      <c r="B677" s="221" t="s">
        <v>348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629</v>
      </c>
    </row>
    <row r="678" spans="1:14" s="211" customFormat="1" ht="12.65" customHeight="1" x14ac:dyDescent="0.3">
      <c r="A678" s="222">
        <v>6210</v>
      </c>
      <c r="B678" s="221" t="s">
        <v>349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630</v>
      </c>
    </row>
    <row r="679" spans="1:14" s="211" customFormat="1" ht="12.65" customHeight="1" x14ac:dyDescent="0.3">
      <c r="A679" s="222">
        <v>6330</v>
      </c>
      <c r="B679" s="221" t="s">
        <v>631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632</v>
      </c>
    </row>
    <row r="680" spans="1:14" s="211" customFormat="1" ht="12.65" customHeight="1" x14ac:dyDescent="0.3">
      <c r="A680" s="222">
        <v>6400</v>
      </c>
      <c r="B680" s="221" t="s">
        <v>633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634</v>
      </c>
    </row>
    <row r="681" spans="1:14" s="211" customFormat="1" ht="12.65" customHeight="1" x14ac:dyDescent="0.3">
      <c r="A681" s="222">
        <v>7010</v>
      </c>
      <c r="B681" s="221" t="s">
        <v>635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636</v>
      </c>
    </row>
    <row r="682" spans="1:14" s="211" customFormat="1" ht="12.65" customHeight="1" x14ac:dyDescent="0.3">
      <c r="A682" s="222">
        <v>7020</v>
      </c>
      <c r="B682" s="221" t="s">
        <v>637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638</v>
      </c>
    </row>
    <row r="683" spans="1:14" s="211" customFormat="1" ht="12.65" customHeight="1" x14ac:dyDescent="0.3">
      <c r="A683" s="222">
        <v>7030</v>
      </c>
      <c r="B683" s="221" t="s">
        <v>639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640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641</v>
      </c>
    </row>
    <row r="685" spans="1:14" s="211" customFormat="1" ht="12.65" customHeight="1" x14ac:dyDescent="0.3">
      <c r="A685" s="222">
        <v>7050</v>
      </c>
      <c r="B685" s="221" t="s">
        <v>642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643</v>
      </c>
    </row>
    <row r="686" spans="1:14" s="211" customFormat="1" ht="12.65" customHeight="1" x14ac:dyDescent="0.3">
      <c r="A686" s="222">
        <v>7060</v>
      </c>
      <c r="B686" s="221" t="s">
        <v>644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645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646</v>
      </c>
    </row>
    <row r="688" spans="1:14" s="211" customFormat="1" ht="12.65" customHeight="1" x14ac:dyDescent="0.3">
      <c r="A688" s="222">
        <v>7110</v>
      </c>
      <c r="B688" s="221" t="s">
        <v>647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648</v>
      </c>
    </row>
    <row r="689" spans="1:14" s="211" customFormat="1" ht="12.65" customHeight="1" x14ac:dyDescent="0.3">
      <c r="A689" s="222">
        <v>7120</v>
      </c>
      <c r="B689" s="221" t="s">
        <v>649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650</v>
      </c>
    </row>
    <row r="690" spans="1:14" s="211" customFormat="1" ht="12.65" customHeight="1" x14ac:dyDescent="0.3">
      <c r="A690" s="222">
        <v>7130</v>
      </c>
      <c r="B690" s="221" t="s">
        <v>651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652</v>
      </c>
    </row>
    <row r="691" spans="1:14" s="211" customFormat="1" ht="12.65" customHeight="1" x14ac:dyDescent="0.3">
      <c r="A691" s="222">
        <v>7140</v>
      </c>
      <c r="B691" s="221" t="s">
        <v>653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654</v>
      </c>
    </row>
    <row r="692" spans="1:14" s="211" customFormat="1" ht="12.65" customHeight="1" x14ac:dyDescent="0.3">
      <c r="A692" s="222">
        <v>7150</v>
      </c>
      <c r="B692" s="221" t="s">
        <v>655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656</v>
      </c>
    </row>
    <row r="693" spans="1:14" s="211" customFormat="1" ht="12.65" customHeight="1" x14ac:dyDescent="0.3">
      <c r="A693" s="222">
        <v>7160</v>
      </c>
      <c r="B693" s="221" t="s">
        <v>657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658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659</v>
      </c>
    </row>
    <row r="695" spans="1:14" s="211" customFormat="1" ht="12.65" customHeight="1" x14ac:dyDescent="0.3">
      <c r="A695" s="222">
        <v>7180</v>
      </c>
      <c r="B695" s="221" t="s">
        <v>660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661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662</v>
      </c>
    </row>
    <row r="697" spans="1:14" s="211" customFormat="1" ht="12.65" customHeight="1" x14ac:dyDescent="0.3">
      <c r="A697" s="222">
        <v>7200</v>
      </c>
      <c r="B697" s="221" t="s">
        <v>663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664</v>
      </c>
    </row>
    <row r="698" spans="1:14" s="211" customFormat="1" ht="12.65" customHeight="1" x14ac:dyDescent="0.3">
      <c r="A698" s="222">
        <v>7220</v>
      </c>
      <c r="B698" s="221" t="s">
        <v>665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666</v>
      </c>
    </row>
    <row r="699" spans="1:14" s="211" customFormat="1" ht="12.65" customHeight="1" x14ac:dyDescent="0.3">
      <c r="A699" s="222">
        <v>7230</v>
      </c>
      <c r="B699" s="221" t="s">
        <v>667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668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669</v>
      </c>
    </row>
    <row r="701" spans="1:14" s="211" customFormat="1" ht="12.65" customHeight="1" x14ac:dyDescent="0.3">
      <c r="A701" s="222">
        <v>7250</v>
      </c>
      <c r="B701" s="221" t="s">
        <v>670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671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672</v>
      </c>
    </row>
    <row r="703" spans="1:14" s="211" customFormat="1" ht="12.65" customHeight="1" x14ac:dyDescent="0.3">
      <c r="A703" s="222">
        <v>7310</v>
      </c>
      <c r="B703" s="221" t="s">
        <v>673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674</v>
      </c>
    </row>
    <row r="704" spans="1:14" s="211" customFormat="1" ht="12.65" customHeight="1" x14ac:dyDescent="0.3">
      <c r="A704" s="222">
        <v>7320</v>
      </c>
      <c r="B704" s="221" t="s">
        <v>675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676</v>
      </c>
    </row>
    <row r="705" spans="1:14" s="211" customFormat="1" ht="12.65" customHeight="1" x14ac:dyDescent="0.3">
      <c r="A705" s="222">
        <v>7330</v>
      </c>
      <c r="B705" s="221" t="s">
        <v>677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678</v>
      </c>
    </row>
    <row r="706" spans="1:14" s="211" customFormat="1" ht="12.65" customHeight="1" x14ac:dyDescent="0.3">
      <c r="A706" s="222">
        <v>7340</v>
      </c>
      <c r="B706" s="221" t="s">
        <v>679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680</v>
      </c>
    </row>
    <row r="707" spans="1:14" s="211" customFormat="1" ht="12.65" customHeight="1" x14ac:dyDescent="0.3">
      <c r="A707" s="222">
        <v>7350</v>
      </c>
      <c r="B707" s="221" t="s">
        <v>681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682</v>
      </c>
    </row>
    <row r="708" spans="1:14" s="211" customFormat="1" ht="12.65" customHeight="1" x14ac:dyDescent="0.3">
      <c r="A708" s="222">
        <v>7380</v>
      </c>
      <c r="B708" s="221" t="s">
        <v>683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684</v>
      </c>
    </row>
    <row r="709" spans="1:14" s="211" customFormat="1" ht="12.65" customHeight="1" x14ac:dyDescent="0.3">
      <c r="A709" s="222">
        <v>7390</v>
      </c>
      <c r="B709" s="221" t="s">
        <v>685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686</v>
      </c>
    </row>
    <row r="710" spans="1:14" s="211" customFormat="1" ht="12.65" customHeight="1" x14ac:dyDescent="0.3">
      <c r="A710" s="222">
        <v>7400</v>
      </c>
      <c r="B710" s="221" t="s">
        <v>687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688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689</v>
      </c>
    </row>
    <row r="712" spans="1:14" s="211" customFormat="1" ht="12.65" customHeight="1" x14ac:dyDescent="0.3">
      <c r="A712" s="222">
        <v>7420</v>
      </c>
      <c r="B712" s="221" t="s">
        <v>690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691</v>
      </c>
    </row>
    <row r="713" spans="1:14" s="211" customFormat="1" ht="12.65" customHeight="1" x14ac:dyDescent="0.3">
      <c r="A713" s="222">
        <v>7430</v>
      </c>
      <c r="B713" s="221" t="s">
        <v>692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693</v>
      </c>
    </row>
    <row r="714" spans="1:14" s="211" customFormat="1" ht="12.65" customHeight="1" x14ac:dyDescent="0.3">
      <c r="A714" s="222">
        <v>7490</v>
      </c>
      <c r="B714" s="221" t="s">
        <v>694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695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-4908816.7300000004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696</v>
      </c>
    </row>
    <row r="717" spans="1:14" s="211" customFormat="1" ht="12.65" customHeight="1" x14ac:dyDescent="0.3">
      <c r="C717" s="224">
        <f>CE86</f>
        <v>0</v>
      </c>
      <c r="D717" s="211">
        <f>D616</f>
        <v>-4908816.7300000004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-4908816.7300000004</v>
      </c>
      <c r="N717" s="221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5FAD1-8263-4129-A48D-034E55FED292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050</v>
      </c>
      <c r="C2" s="11" t="str">
        <f>SUBSTITUTE(LEFT(data!C98,49),",","")</f>
        <v>PROVIDENCE ST MARY MEDICAL CENTER</v>
      </c>
      <c r="D2" s="11" t="str">
        <f>LEFT(data!C99, 49)</f>
        <v>401 W POPLAR</v>
      </c>
      <c r="E2" s="11" t="str">
        <f>LEFT(data!C100, 100)</f>
        <v>Walla Walla</v>
      </c>
      <c r="F2" s="11" t="str">
        <f>LEFT(data!C101, 2)</f>
        <v>WA</v>
      </c>
      <c r="G2" s="11" t="str">
        <f>LEFT(data!C102, 100)</f>
        <v>98362</v>
      </c>
      <c r="H2" s="11" t="str">
        <f>LEFT(data!C103, 100)</f>
        <v>Walla Walla</v>
      </c>
      <c r="I2" s="11" t="str">
        <f>LEFT(data!C104, 49)</f>
        <v>STEVEN BURDICK</v>
      </c>
      <c r="J2" s="11" t="str">
        <f>LEFT(data!C105, 49)</f>
        <v>Melissa Damm</v>
      </c>
      <c r="K2" s="11" t="str">
        <f>LEFT(data!C107, 49)</f>
        <v>(509) 522-3320</v>
      </c>
      <c r="L2" s="11" t="str">
        <f>LEFT(data!C108, 49)</f>
        <v>(509) 522-5920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E4B3-3262-430A-9E90-92E636083F98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78" customFormat="1" ht="12.65" customHeight="1" x14ac:dyDescent="0.35">
      <c r="A2" s="12" t="str">
        <f>RIGHT(data!C97,3)</f>
        <v>050</v>
      </c>
      <c r="B2" s="209" t="str">
        <f>RIGHT(data!C96,4)</f>
        <v>2023</v>
      </c>
      <c r="C2" s="12" t="s">
        <v>1157</v>
      </c>
      <c r="D2" s="208">
        <f>ROUND(N(data!C181),0)</f>
        <v>5253189</v>
      </c>
      <c r="E2" s="208">
        <f>ROUND(N(data!C182),0)</f>
        <v>0</v>
      </c>
      <c r="F2" s="208">
        <f>ROUND(N(data!C183),0)</f>
        <v>122823</v>
      </c>
      <c r="G2" s="208">
        <f>ROUND(N(data!C184),0)</f>
        <v>-1680</v>
      </c>
      <c r="H2" s="208">
        <f>ROUND(N(data!C185),0)</f>
        <v>0</v>
      </c>
      <c r="I2" s="208">
        <f>ROUND(N(data!C186),0)</f>
        <v>1533275</v>
      </c>
      <c r="J2" s="208">
        <f>ROUND(N(data!C187)+N(data!C188),0)</f>
        <v>555523</v>
      </c>
      <c r="K2" s="208">
        <f>ROUND(N(data!C191),0)</f>
        <v>1351416</v>
      </c>
      <c r="L2" s="208">
        <f>ROUND(N(data!C192),0)</f>
        <v>584138</v>
      </c>
      <c r="M2" s="208">
        <f>ROUND(N(data!C195),0)</f>
        <v>0</v>
      </c>
      <c r="N2" s="208">
        <f>ROUND(N(data!C196),0)</f>
        <v>-582</v>
      </c>
      <c r="O2" s="208">
        <f>ROUND(N(data!C199),0)</f>
        <v>0</v>
      </c>
      <c r="P2" s="208">
        <f>ROUND(N(data!C200),0)</f>
        <v>1508985</v>
      </c>
      <c r="Q2" s="208">
        <f>ROUND(N(data!C201),0)</f>
        <v>2591065</v>
      </c>
      <c r="R2" s="208">
        <f>ROUND(N(data!C204),0)</f>
        <v>5289</v>
      </c>
      <c r="S2" s="208">
        <f>ROUND(N(data!C205),0)</f>
        <v>727994</v>
      </c>
      <c r="T2" s="208">
        <f>ROUND(N(data!B211),0)</f>
        <v>2525564</v>
      </c>
      <c r="U2" s="208">
        <f>ROUND(N(data!C211),0)</f>
        <v>0</v>
      </c>
      <c r="V2" s="208">
        <f>ROUND(N(data!D211),0)</f>
        <v>0</v>
      </c>
      <c r="W2" s="208">
        <f>ROUND(N(data!B212),0)</f>
        <v>1906095</v>
      </c>
      <c r="X2" s="208">
        <f>ROUND(N(data!C212),0)</f>
        <v>0</v>
      </c>
      <c r="Y2" s="208">
        <f>ROUND(N(data!D212),0)</f>
        <v>0</v>
      </c>
      <c r="Z2" s="208">
        <f>ROUND(N(data!B213),0)</f>
        <v>80312744</v>
      </c>
      <c r="AA2" s="208">
        <f>ROUND(N(data!C213),0)</f>
        <v>275878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5937745</v>
      </c>
      <c r="AG2" s="208">
        <f>ROUND(N(data!C215),0)</f>
        <v>0</v>
      </c>
      <c r="AH2" s="208">
        <f>ROUND(N(data!D215),0)</f>
        <v>0</v>
      </c>
      <c r="AI2" s="208">
        <f>ROUND(N(data!B216),0)</f>
        <v>69398514</v>
      </c>
      <c r="AJ2" s="208">
        <f>ROUND(N(data!C216),0)</f>
        <v>1973044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2983656</v>
      </c>
      <c r="AS2" s="208">
        <f>ROUND(N(data!C219),0)</f>
        <v>3790466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1872844</v>
      </c>
      <c r="AY2" s="208">
        <f>ROUND(N(data!C225),0)</f>
        <v>6856</v>
      </c>
      <c r="AZ2" s="208">
        <f>ROUND(N(data!D225),0)</f>
        <v>0</v>
      </c>
      <c r="BA2" s="208">
        <f>ROUND(N(data!B226),0)</f>
        <v>62340163</v>
      </c>
      <c r="BB2" s="208">
        <f>ROUND(N(data!C226),0)</f>
        <v>2378873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4075567</v>
      </c>
      <c r="BH2" s="208">
        <f>ROUND(N(data!C228),0)</f>
        <v>354443</v>
      </c>
      <c r="BI2" s="208">
        <f>ROUND(N(data!D228),0)</f>
        <v>0</v>
      </c>
      <c r="BJ2" s="208">
        <f>ROUND(N(data!B229),0)</f>
        <v>63346576</v>
      </c>
      <c r="BK2" s="208">
        <f>ROUND(N(data!C229),0)</f>
        <v>2998869</v>
      </c>
      <c r="BL2" s="208">
        <f>ROUND(N(data!D229),0)</f>
        <v>0</v>
      </c>
      <c r="BM2" s="208">
        <f>ROUND(N(data!B230),0)</f>
        <v>-320</v>
      </c>
      <c r="BN2" s="208">
        <f>ROUND(N(data!C230),0)</f>
        <v>640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280323182</v>
      </c>
      <c r="BW2" s="208">
        <f>ROUND(N(data!C240),0)</f>
        <v>93392909</v>
      </c>
      <c r="BX2" s="208">
        <f>ROUND(N(data!C241),0)</f>
        <v>5240070</v>
      </c>
      <c r="BY2" s="208">
        <f>ROUND(N(data!C242),0)</f>
        <v>47983972</v>
      </c>
      <c r="BZ2" s="208">
        <f>ROUND(N(data!C243),0)</f>
        <v>69398542</v>
      </c>
      <c r="CA2" s="208">
        <f>ROUND(N(data!C244),0)</f>
        <v>1304550</v>
      </c>
      <c r="CB2" s="208">
        <f>ROUND(N(data!C247),0)</f>
        <v>670</v>
      </c>
      <c r="CC2" s="208">
        <f>ROUND(N(data!C249),0)</f>
        <v>2472959</v>
      </c>
      <c r="CD2" s="208">
        <f>ROUND(N(data!C250),0)</f>
        <v>7693442</v>
      </c>
      <c r="CE2" s="208">
        <f>ROUND(N(data!C254)+N(data!C255),0)</f>
        <v>0</v>
      </c>
      <c r="CF2" s="208">
        <f>ROUND(N(data!D237),0)</f>
        <v>2463665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F5DB-7DC0-4062-817E-BAD2DC181589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050</v>
      </c>
      <c r="B2" s="12" t="str">
        <f>RIGHT(data!C96,4)</f>
        <v>2023</v>
      </c>
      <c r="C2" s="12" t="s">
        <v>1157</v>
      </c>
      <c r="D2" s="207">
        <f>ROUND(N(data!C127),0)</f>
        <v>4677</v>
      </c>
      <c r="E2" s="207">
        <f>ROUND(N(data!C128),0)</f>
        <v>0</v>
      </c>
      <c r="F2" s="207">
        <f>ROUND(N(data!C129),0)</f>
        <v>0</v>
      </c>
      <c r="G2" s="207">
        <f>ROUND(N(data!C130),0)</f>
        <v>535</v>
      </c>
      <c r="H2" s="207">
        <f>ROUND(N(data!D127),0)</f>
        <v>22209</v>
      </c>
      <c r="I2" s="207">
        <f>ROUND(N(data!D128),0)</f>
        <v>0</v>
      </c>
      <c r="J2" s="207">
        <f>ROUND(N(data!D129),0)</f>
        <v>0</v>
      </c>
      <c r="K2" s="207">
        <f>ROUND(N(data!D130),0)</f>
        <v>1041</v>
      </c>
      <c r="L2" s="207">
        <f>ROUND(N(data!C132),0)</f>
        <v>14</v>
      </c>
      <c r="M2" s="207">
        <f>ROUND(N(data!C133),0)</f>
        <v>0</v>
      </c>
      <c r="N2" s="207">
        <f>ROUND(N(data!C134),0)</f>
        <v>55</v>
      </c>
      <c r="O2" s="207">
        <f>ROUND(N(data!C135),0)</f>
        <v>0</v>
      </c>
      <c r="P2" s="207">
        <f>ROUND(N(data!C136),0)</f>
        <v>15</v>
      </c>
      <c r="Q2" s="207">
        <f>ROUND(N(data!C137),0)</f>
        <v>8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142</v>
      </c>
      <c r="X2" s="207">
        <f>ROUND(N(data!C145),0)</f>
        <v>0</v>
      </c>
      <c r="Y2" s="207">
        <f>ROUND(N(data!B154),0)</f>
        <v>2361</v>
      </c>
      <c r="Z2" s="207">
        <f>ROUND(N(data!B155),0)</f>
        <v>11210</v>
      </c>
      <c r="AA2" s="207">
        <f>ROUND(N(data!B156),0)</f>
        <v>92242</v>
      </c>
      <c r="AB2" s="207">
        <f>ROUND(N(data!B157),0)</f>
        <v>132372402</v>
      </c>
      <c r="AC2" s="207">
        <f>ROUND(N(data!B158),0)</f>
        <v>240132623</v>
      </c>
      <c r="AD2" s="207">
        <f>ROUND(N(data!C154),0)</f>
        <v>776</v>
      </c>
      <c r="AE2" s="207">
        <f>ROUND(N(data!C155),0)</f>
        <v>3685</v>
      </c>
      <c r="AF2" s="207">
        <f>ROUND(N(data!C156),0)</f>
        <v>30320</v>
      </c>
      <c r="AG2" s="207">
        <f>ROUND(N(data!C157),0)</f>
        <v>34455191</v>
      </c>
      <c r="AH2" s="207">
        <f>ROUND(N(data!C158),0)</f>
        <v>87989506</v>
      </c>
      <c r="AI2" s="207">
        <f>ROUND(N(data!D154),0)</f>
        <v>1540</v>
      </c>
      <c r="AJ2" s="207">
        <f>ROUND(N(data!D155),0)</f>
        <v>7315</v>
      </c>
      <c r="AK2" s="207">
        <f>ROUND(N(data!D156),0)</f>
        <v>60191</v>
      </c>
      <c r="AL2" s="207">
        <f>ROUND(N(data!D157),0)</f>
        <v>58385512</v>
      </c>
      <c r="AM2" s="207">
        <f>ROUND(N(data!D158),0)</f>
        <v>184685007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B8046-31C1-45E2-9EE5-18697AEAD214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08" t="str">
        <f>RIGHT(data!C97,3)</f>
        <v>050</v>
      </c>
      <c r="B2" s="209" t="str">
        <f>RIGHT(data!C96,4)</f>
        <v>2023</v>
      </c>
      <c r="C2" s="12" t="s">
        <v>1157</v>
      </c>
      <c r="D2" s="207">
        <f>ROUND(N(data!C181),0)</f>
        <v>5253189</v>
      </c>
      <c r="E2" s="207">
        <f>ROUND(N(data!C267),0)</f>
        <v>0</v>
      </c>
      <c r="F2" s="207">
        <f>ROUND(N(data!C268),0)</f>
        <v>35950113</v>
      </c>
      <c r="G2" s="207">
        <f>ROUND(N(data!C269),0)</f>
        <v>35345462</v>
      </c>
      <c r="H2" s="207">
        <f>ROUND(N(data!C270),0)</f>
        <v>0</v>
      </c>
      <c r="I2" s="207">
        <f>ROUND(N(data!C271),0)</f>
        <v>11174944</v>
      </c>
      <c r="J2" s="207">
        <f>ROUND(N(data!C272),0)</f>
        <v>0</v>
      </c>
      <c r="K2" s="207">
        <f>ROUND(N(data!C273),0)</f>
        <v>1928714</v>
      </c>
      <c r="L2" s="207">
        <f>ROUND(N(data!C274),0)</f>
        <v>958118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38608664</v>
      </c>
      <c r="Q2" s="207">
        <f>ROUND(N(data!C283),0)</f>
        <v>2525564</v>
      </c>
      <c r="R2" s="207">
        <f>ROUND(N(data!C284),0)</f>
        <v>1906095</v>
      </c>
      <c r="S2" s="207">
        <f>ROUND(N(data!C285),0)</f>
        <v>80588621</v>
      </c>
      <c r="T2" s="207">
        <f>ROUND(N(data!C286),0)</f>
        <v>0</v>
      </c>
      <c r="U2" s="207">
        <f>ROUND(N(data!C287),0)</f>
        <v>5937745</v>
      </c>
      <c r="V2" s="207">
        <f>ROUND(N(data!C288),0)</f>
        <v>71371558</v>
      </c>
      <c r="W2" s="207">
        <f>ROUND(N(data!C289),0)</f>
        <v>0</v>
      </c>
      <c r="X2" s="207">
        <f>ROUND(N(data!C290),0)</f>
        <v>6774122</v>
      </c>
      <c r="Y2" s="207">
        <f>ROUND(N(data!C291),0)</f>
        <v>0</v>
      </c>
      <c r="Z2" s="207">
        <f>ROUND(N(data!C292),0)</f>
        <v>137374512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7187006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6405762</v>
      </c>
      <c r="AK2" s="207">
        <f>ROUND(N(data!C316),0)</f>
        <v>6476020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8629982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74546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6443723</v>
      </c>
      <c r="BA2" s="207">
        <f>ROUND(N(data!C336),0)</f>
        <v>0</v>
      </c>
      <c r="BB2" s="207">
        <f>ROUND(N(data!C337),0)</f>
        <v>0</v>
      </c>
      <c r="BC2" s="207">
        <f>ROUND(N(data!C338),0)</f>
        <v>816005</v>
      </c>
      <c r="BD2" s="207">
        <f>ROUND(N(data!C339),0)</f>
        <v>0</v>
      </c>
      <c r="BE2" s="207">
        <f>ROUND(N(data!C343),0)</f>
        <v>233118868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759.7</v>
      </c>
      <c r="BL2" s="207">
        <f>ROUND(N(data!C358),0)</f>
        <v>225213105</v>
      </c>
      <c r="BM2" s="207">
        <f>ROUND(N(data!C359),0)</f>
        <v>512807136</v>
      </c>
      <c r="BN2" s="207">
        <f>ROUND(N(data!C363),0)</f>
        <v>497643225</v>
      </c>
      <c r="BO2" s="207">
        <f>ROUND(N(data!C364),0)</f>
        <v>10166401</v>
      </c>
      <c r="BP2" s="207">
        <f>ROUND(N(data!C365),0)</f>
        <v>0</v>
      </c>
      <c r="BQ2" s="207">
        <f>ROUND(N(data!D381),0)</f>
        <v>4123605</v>
      </c>
      <c r="BR2" s="207">
        <f>ROUND(N(data!C370),0)</f>
        <v>100428</v>
      </c>
      <c r="BS2" s="207">
        <f>ROUND(N(data!C371),0)</f>
        <v>2548989</v>
      </c>
      <c r="BT2" s="207">
        <f>ROUND(N(data!C372),0)</f>
        <v>0</v>
      </c>
      <c r="BU2" s="207">
        <f>ROUND(N(data!C373),0)</f>
        <v>0</v>
      </c>
      <c r="BV2" s="207">
        <f>ROUND(N(data!C374),0)</f>
        <v>294274</v>
      </c>
      <c r="BW2" s="207">
        <f>ROUND(N(data!C375),0)</f>
        <v>53335</v>
      </c>
      <c r="BX2" s="207">
        <f>ROUND(N(data!C376),0)</f>
        <v>0</v>
      </c>
      <c r="BY2" s="207">
        <f>ROUND(N(data!C377),0)</f>
        <v>18413</v>
      </c>
      <c r="BZ2" s="207">
        <f>ROUND(N(data!C378),0)</f>
        <v>13761</v>
      </c>
      <c r="CA2" s="207">
        <f>ROUND(N(data!C379),0)</f>
        <v>755684</v>
      </c>
      <c r="CB2" s="207">
        <f>ROUND(N(data!C380),0)</f>
        <v>338721</v>
      </c>
      <c r="CC2" s="207">
        <f>ROUND(N(data!C382),0)</f>
        <v>0</v>
      </c>
      <c r="CD2" s="207">
        <f>ROUND(N(data!C389),0)</f>
        <v>75318673</v>
      </c>
      <c r="CE2" s="207">
        <f>ROUND(N(data!C390),0)</f>
        <v>7463130</v>
      </c>
      <c r="CF2" s="207">
        <f>ROUND(N(data!C391),0)</f>
        <v>2682355</v>
      </c>
      <c r="CG2" s="207">
        <f>ROUND(N(data!C392),0)</f>
        <v>38317029</v>
      </c>
      <c r="CH2" s="207">
        <f>ROUND(N(data!C393),0)</f>
        <v>0</v>
      </c>
      <c r="CI2" s="207">
        <f>ROUND(N(data!C394),0)</f>
        <v>11942748</v>
      </c>
      <c r="CJ2" s="207">
        <f>ROUND(N(data!C395),0)</f>
        <v>5739042</v>
      </c>
      <c r="CK2" s="207">
        <f>ROUND(N(data!C396),0)</f>
        <v>1935554</v>
      </c>
      <c r="CL2" s="207">
        <f>ROUND(N(data!C397),0)</f>
        <v>0</v>
      </c>
      <c r="CM2" s="207">
        <f>ROUND(N(data!C398),0)</f>
        <v>0</v>
      </c>
      <c r="CN2" s="207">
        <f>ROUND(N(data!C399),0)</f>
        <v>733283</v>
      </c>
      <c r="CO2" s="207">
        <f>ROUND(N(data!C362),0)</f>
        <v>2463665</v>
      </c>
      <c r="CP2" s="207">
        <f>ROUND(N(data!D415),0)</f>
        <v>90718210</v>
      </c>
      <c r="CQ2" s="61">
        <f>ROUND(N(data!C401),0)</f>
        <v>520657</v>
      </c>
      <c r="CR2" s="61">
        <f>ROUND(N(data!C402),0)</f>
        <v>1915572</v>
      </c>
      <c r="CS2" s="61">
        <f>ROUND(N(data!C403),0)</f>
        <v>77764</v>
      </c>
      <c r="CT2" s="61">
        <f>ROUND(N(data!C404),0)</f>
        <v>-582</v>
      </c>
      <c r="CU2" s="61">
        <f>ROUND(N(data!C405),0)</f>
        <v>33139</v>
      </c>
      <c r="CV2" s="61">
        <f>ROUND(N(data!C406),0)</f>
        <v>229044</v>
      </c>
      <c r="CW2" s="61">
        <f>ROUND(N(data!C407),0)</f>
        <v>0</v>
      </c>
      <c r="CX2" s="61">
        <f>ROUND(N(data!C408),0)</f>
        <v>3408067</v>
      </c>
      <c r="CY2" s="61">
        <f>ROUND(N(data!C409),0)</f>
        <v>76223465</v>
      </c>
      <c r="CZ2" s="61">
        <f>ROUND(N(data!C410),0)</f>
        <v>145080</v>
      </c>
      <c r="DA2" s="61">
        <f>ROUND(N(data!C411),0)</f>
        <v>195734</v>
      </c>
      <c r="DB2" s="61">
        <f>ROUND(N(data!C412),0)</f>
        <v>4022286</v>
      </c>
      <c r="DC2" s="61">
        <f>ROUND(N(data!C413),0)</f>
        <v>1879160</v>
      </c>
      <c r="DD2" s="61">
        <f>ROUND(N(data!C414),0)</f>
        <v>2068824</v>
      </c>
      <c r="DE2" s="61">
        <f>ROUND(N(data!C419),0)</f>
        <v>1153119</v>
      </c>
      <c r="DF2" s="207">
        <f>ROUND(N(data!D420),0)</f>
        <v>7349349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3AA8-FFFA-4C0D-9983-5CF8DB972E29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050</v>
      </c>
      <c r="B2" s="209" t="str">
        <f>RIGHT(data!$C$96,4)</f>
        <v>2023</v>
      </c>
      <c r="C2" s="12" t="str">
        <f>data!C$55</f>
        <v>6010</v>
      </c>
      <c r="D2" s="12" t="s">
        <v>1157</v>
      </c>
      <c r="E2" s="207">
        <f>ROUND(N(data!C59), 0)</f>
        <v>3478</v>
      </c>
      <c r="F2" s="315">
        <f>ROUND(N(data!C60), 2)</f>
        <v>42.18</v>
      </c>
      <c r="G2" s="207">
        <f>ROUND(N(data!C61), 0)</f>
        <v>3882681</v>
      </c>
      <c r="H2" s="207">
        <f>ROUND(N(data!C62), 0)</f>
        <v>485288</v>
      </c>
      <c r="I2" s="207">
        <f>ROUND(N(data!C63), 0)</f>
        <v>0</v>
      </c>
      <c r="J2" s="207">
        <f>ROUND(N(data!C64), 0)</f>
        <v>531640</v>
      </c>
      <c r="K2" s="207">
        <f>ROUND(N(data!C65), 0)</f>
        <v>0</v>
      </c>
      <c r="L2" s="207">
        <f>ROUND(N(data!C66), 0)</f>
        <v>2034</v>
      </c>
      <c r="M2" s="207">
        <f>ROUND(N(data!C67), 0)</f>
        <v>638825</v>
      </c>
      <c r="N2" s="207">
        <f>ROUND(N(data!C68), 0)</f>
        <v>0</v>
      </c>
      <c r="O2" s="207">
        <f>ROUND(N(data!C69), 0)</f>
        <v>4121108</v>
      </c>
      <c r="P2" s="207">
        <f>ROUND(N(data!C70), 0)</f>
        <v>3016</v>
      </c>
      <c r="Q2" s="207">
        <f>ROUND(N(data!C71), 0)</f>
        <v>57965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130000</v>
      </c>
      <c r="V2" s="207">
        <f>ROUND(N(data!C76), 0)</f>
        <v>0</v>
      </c>
      <c r="W2" s="207">
        <f>ROUND(N(data!C77), 0)</f>
        <v>0</v>
      </c>
      <c r="X2" s="207">
        <f>ROUND(N(data!C78), 0)</f>
        <v>3929323</v>
      </c>
      <c r="Y2" s="207">
        <f>ROUND(N(data!C79), 0)</f>
        <v>0</v>
      </c>
      <c r="Z2" s="207">
        <f>ROUND(N(data!C80), 0)</f>
        <v>765</v>
      </c>
      <c r="AA2" s="207">
        <f>ROUND(N(data!C81), 0)</f>
        <v>0</v>
      </c>
      <c r="AB2" s="207">
        <f>ROUND(N(data!C82), 0)</f>
        <v>0</v>
      </c>
      <c r="AC2" s="207">
        <f>ROUND(N(data!C83), 0)</f>
        <v>39</v>
      </c>
      <c r="AD2" s="207">
        <f>ROUND(N(data!C84), 0)</f>
        <v>0</v>
      </c>
      <c r="AE2" s="207">
        <f>ROUND(N(data!C89), 0)</f>
        <v>19799684</v>
      </c>
      <c r="AF2" s="207">
        <f>ROUND(N(data!C87), 0)</f>
        <v>19621056</v>
      </c>
      <c r="AG2" s="207">
        <f>ROUND(N(data!C90), 0)</f>
        <v>11198</v>
      </c>
      <c r="AH2" s="207">
        <f>ROUND(N(data!C91), 0)</f>
        <v>0</v>
      </c>
      <c r="AI2" s="207">
        <f>ROUND(N(data!C92), 0)</f>
        <v>4655</v>
      </c>
      <c r="AJ2" s="207">
        <f>ROUND(N(data!C93), 0)</f>
        <v>0</v>
      </c>
      <c r="AK2" s="315">
        <f>ROUND(N(data!C94), 2)</f>
        <v>23.37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050</v>
      </c>
      <c r="B3" s="209" t="str">
        <f>RIGHT(data!$C$96,4)</f>
        <v>2023</v>
      </c>
      <c r="C3" s="12" t="str">
        <f>data!D$55</f>
        <v>6030</v>
      </c>
      <c r="D3" s="12" t="s">
        <v>1157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050</v>
      </c>
      <c r="B4" s="209" t="str">
        <f>RIGHT(data!$C$96,4)</f>
        <v>2023</v>
      </c>
      <c r="C4" s="12" t="str">
        <f>data!E$55</f>
        <v>6070</v>
      </c>
      <c r="D4" s="12" t="s">
        <v>1157</v>
      </c>
      <c r="E4" s="207">
        <f>ROUND(N(data!E59), 0)</f>
        <v>16397</v>
      </c>
      <c r="F4" s="315">
        <f>ROUND(N(data!E60), 2)</f>
        <v>122.38</v>
      </c>
      <c r="G4" s="207">
        <f>ROUND(N(data!E61), 0)</f>
        <v>10750937</v>
      </c>
      <c r="H4" s="207">
        <f>ROUND(N(data!E62), 0)</f>
        <v>947770</v>
      </c>
      <c r="I4" s="207">
        <f>ROUND(N(data!E63), 0)</f>
        <v>180362</v>
      </c>
      <c r="J4" s="207">
        <f>ROUND(N(data!E64), 0)</f>
        <v>1290160</v>
      </c>
      <c r="K4" s="207">
        <f>ROUND(N(data!E65), 0)</f>
        <v>0</v>
      </c>
      <c r="L4" s="207">
        <f>ROUND(N(data!E66), 0)</f>
        <v>172738</v>
      </c>
      <c r="M4" s="207">
        <f>ROUND(N(data!E67), 0)</f>
        <v>211254</v>
      </c>
      <c r="N4" s="207">
        <f>ROUND(N(data!E68), 0)</f>
        <v>0</v>
      </c>
      <c r="O4" s="207">
        <f>ROUND(N(data!E69), 0)</f>
        <v>11451923</v>
      </c>
      <c r="P4" s="207">
        <f>ROUND(N(data!E70), 0)</f>
        <v>1946</v>
      </c>
      <c r="Q4" s="207">
        <f>ROUND(N(data!E71), 0)</f>
        <v>557659</v>
      </c>
      <c r="R4" s="207">
        <f>ROUND(N(data!E72), 0)</f>
        <v>35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10880086</v>
      </c>
      <c r="Y4" s="207">
        <f>ROUND(N(data!E79), 0)</f>
        <v>0</v>
      </c>
      <c r="Z4" s="207">
        <f>ROUND(N(data!E80), 0)</f>
        <v>1009</v>
      </c>
      <c r="AA4" s="207">
        <f>ROUND(N(data!E81), 0)</f>
        <v>0</v>
      </c>
      <c r="AB4" s="207">
        <f>ROUND(N(data!E82), 0)</f>
        <v>287</v>
      </c>
      <c r="AC4" s="207">
        <f>ROUND(N(data!E83), 0)</f>
        <v>10901</v>
      </c>
      <c r="AD4" s="207">
        <f>ROUND(N(data!E84), 0)</f>
        <v>0</v>
      </c>
      <c r="AE4" s="207">
        <f>ROUND(N(data!E89), 0)</f>
        <v>63849413</v>
      </c>
      <c r="AF4" s="207">
        <f>ROUND(N(data!E87), 0)</f>
        <v>59907453</v>
      </c>
      <c r="AG4" s="207">
        <f>ROUND(N(data!E90), 0)</f>
        <v>26431</v>
      </c>
      <c r="AH4" s="207">
        <f>ROUND(N(data!E91), 0)</f>
        <v>0</v>
      </c>
      <c r="AI4" s="207">
        <f>ROUND(N(data!E92), 0)</f>
        <v>10987</v>
      </c>
      <c r="AJ4" s="207">
        <f>ROUND(N(data!E93), 0)</f>
        <v>0</v>
      </c>
      <c r="AK4" s="315">
        <f>ROUND(N(data!E94), 2)</f>
        <v>77.91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050</v>
      </c>
      <c r="B5" s="209" t="str">
        <f>RIGHT(data!$C$96,4)</f>
        <v>2023</v>
      </c>
      <c r="C5" s="12" t="str">
        <f>data!F$55</f>
        <v>6100</v>
      </c>
      <c r="D5" s="12" t="s">
        <v>1157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050</v>
      </c>
      <c r="B6" s="209" t="str">
        <f>RIGHT(data!$C$96,4)</f>
        <v>2023</v>
      </c>
      <c r="C6" s="12" t="str">
        <f>data!G$55</f>
        <v>6120</v>
      </c>
      <c r="D6" s="12" t="s">
        <v>1157</v>
      </c>
      <c r="E6" s="207">
        <f>ROUND(N(data!G59), 0)</f>
        <v>2057</v>
      </c>
      <c r="F6" s="315">
        <f>ROUND(N(data!G60), 2)</f>
        <v>8.7899999999999991</v>
      </c>
      <c r="G6" s="207">
        <f>ROUND(N(data!G61), 0)</f>
        <v>773630</v>
      </c>
      <c r="H6" s="207">
        <f>ROUND(N(data!G62), 0)</f>
        <v>9383</v>
      </c>
      <c r="I6" s="207">
        <f>ROUND(N(data!G63), 0)</f>
        <v>0</v>
      </c>
      <c r="J6" s="207">
        <f>ROUND(N(data!G64), 0)</f>
        <v>11651</v>
      </c>
      <c r="K6" s="207">
        <f>ROUND(N(data!G65), 0)</f>
        <v>0</v>
      </c>
      <c r="L6" s="207">
        <f>ROUND(N(data!G66), 0)</f>
        <v>239</v>
      </c>
      <c r="M6" s="207">
        <f>ROUND(N(data!G67), 0)</f>
        <v>0</v>
      </c>
      <c r="N6" s="207">
        <f>ROUND(N(data!G68), 0)</f>
        <v>4824</v>
      </c>
      <c r="O6" s="207">
        <f>ROUND(N(data!G69), 0)</f>
        <v>816031</v>
      </c>
      <c r="P6" s="207">
        <f>ROUND(N(data!G70), 0)</f>
        <v>0</v>
      </c>
      <c r="Q6" s="207">
        <f>ROUND(N(data!G71), 0)</f>
        <v>23521</v>
      </c>
      <c r="R6" s="207">
        <f>ROUND(N(data!G72), 0)</f>
        <v>560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782924</v>
      </c>
      <c r="Y6" s="207">
        <f>ROUND(N(data!G79), 0)</f>
        <v>0</v>
      </c>
      <c r="Z6" s="207">
        <f>ROUND(N(data!G80), 0)</f>
        <v>1395</v>
      </c>
      <c r="AA6" s="207">
        <f>ROUND(N(data!G81), 0)</f>
        <v>0</v>
      </c>
      <c r="AB6" s="207">
        <f>ROUND(N(data!G82), 0)</f>
        <v>0</v>
      </c>
      <c r="AC6" s="207">
        <f>ROUND(N(data!G83), 0)</f>
        <v>7631</v>
      </c>
      <c r="AD6" s="207">
        <f>ROUND(N(data!G84), 0)</f>
        <v>0</v>
      </c>
      <c r="AE6" s="207">
        <f>ROUND(N(data!G89), 0)</f>
        <v>4615637</v>
      </c>
      <c r="AF6" s="207">
        <f>ROUND(N(data!G87), 0)</f>
        <v>4615637</v>
      </c>
      <c r="AG6" s="207">
        <f>ROUND(N(data!G90), 0)</f>
        <v>4320</v>
      </c>
      <c r="AH6" s="207">
        <f>ROUND(N(data!G91), 0)</f>
        <v>0</v>
      </c>
      <c r="AI6" s="207">
        <f>ROUND(N(data!G92), 0)</f>
        <v>1796</v>
      </c>
      <c r="AJ6" s="207">
        <f>ROUND(N(data!G93), 0)</f>
        <v>0</v>
      </c>
      <c r="AK6" s="315">
        <f>ROUND(N(data!G94), 2)</f>
        <v>4.5999999999999996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050</v>
      </c>
      <c r="B7" s="209" t="str">
        <f>RIGHT(data!$C$96,4)</f>
        <v>2023</v>
      </c>
      <c r="C7" s="12" t="str">
        <f>data!H$55</f>
        <v>6140</v>
      </c>
      <c r="D7" s="12" t="s">
        <v>1157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050</v>
      </c>
      <c r="B8" s="209" t="str">
        <f>RIGHT(data!$C$96,4)</f>
        <v>2023</v>
      </c>
      <c r="C8" s="12" t="str">
        <f>data!I$55</f>
        <v>6150</v>
      </c>
      <c r="D8" s="12" t="s">
        <v>1157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050</v>
      </c>
      <c r="B9" s="209" t="str">
        <f>RIGHT(data!$C$96,4)</f>
        <v>2023</v>
      </c>
      <c r="C9" s="12" t="str">
        <f>data!J$55</f>
        <v>6170</v>
      </c>
      <c r="D9" s="12" t="s">
        <v>1157</v>
      </c>
      <c r="E9" s="207">
        <f>ROUND(N(data!J59), 0)</f>
        <v>1041</v>
      </c>
      <c r="F9" s="315">
        <f>ROUND(N(data!J60), 2)</f>
        <v>1.23</v>
      </c>
      <c r="G9" s="207">
        <f>ROUND(N(data!J61), 0)</f>
        <v>154908</v>
      </c>
      <c r="H9" s="207">
        <f>ROUND(N(data!J62), 0)</f>
        <v>0</v>
      </c>
      <c r="I9" s="207">
        <f>ROUND(N(data!J63), 0)</f>
        <v>0</v>
      </c>
      <c r="J9" s="207">
        <f>ROUND(N(data!J64), 0)</f>
        <v>138</v>
      </c>
      <c r="K9" s="207">
        <f>ROUND(N(data!J65), 0)</f>
        <v>0</v>
      </c>
      <c r="L9" s="207">
        <f>ROUND(N(data!J66), 0)</f>
        <v>6</v>
      </c>
      <c r="M9" s="207">
        <f>ROUND(N(data!J67), 0)</f>
        <v>0</v>
      </c>
      <c r="N9" s="207">
        <f>ROUND(N(data!J68), 0)</f>
        <v>0</v>
      </c>
      <c r="O9" s="207">
        <f>ROUND(N(data!J69), 0)</f>
        <v>157743</v>
      </c>
      <c r="P9" s="207">
        <f>ROUND(N(data!J70), 0)</f>
        <v>0</v>
      </c>
      <c r="Q9" s="207">
        <f>ROUND(N(data!J71), 0)</f>
        <v>974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156769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1467921</v>
      </c>
      <c r="AF9" s="207">
        <f>ROUND(N(data!J87), 0)</f>
        <v>1467439</v>
      </c>
      <c r="AG9" s="207">
        <f>ROUND(N(data!J90), 0)</f>
        <v>604</v>
      </c>
      <c r="AH9" s="207">
        <f>ROUND(N(data!J91), 0)</f>
        <v>0</v>
      </c>
      <c r="AI9" s="207">
        <f>ROUND(N(data!J92), 0)</f>
        <v>251</v>
      </c>
      <c r="AJ9" s="207">
        <f>ROUND(N(data!J93), 0)</f>
        <v>0</v>
      </c>
      <c r="AK9" s="315">
        <f>ROUND(N(data!J94), 2)</f>
        <v>1.23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050</v>
      </c>
      <c r="B10" s="209" t="str">
        <f>RIGHT(data!$C$96,4)</f>
        <v>2023</v>
      </c>
      <c r="C10" s="12" t="str">
        <f>data!K$55</f>
        <v>6200</v>
      </c>
      <c r="D10" s="12" t="s">
        <v>1157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050</v>
      </c>
      <c r="B11" s="209" t="str">
        <f>RIGHT(data!$C$96,4)</f>
        <v>2023</v>
      </c>
      <c r="C11" s="12" t="str">
        <f>data!L$55</f>
        <v>6210</v>
      </c>
      <c r="D11" s="12" t="s">
        <v>1157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050</v>
      </c>
      <c r="B12" s="209" t="str">
        <f>RIGHT(data!$C$96,4)</f>
        <v>2023</v>
      </c>
      <c r="C12" s="12" t="str">
        <f>data!M$55</f>
        <v>6330</v>
      </c>
      <c r="D12" s="12" t="s">
        <v>1157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050</v>
      </c>
      <c r="B13" s="209" t="str">
        <f>RIGHT(data!$C$96,4)</f>
        <v>2023</v>
      </c>
      <c r="C13" s="12" t="str">
        <f>data!N$55</f>
        <v>6400</v>
      </c>
      <c r="D13" s="12" t="s">
        <v>1157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050</v>
      </c>
      <c r="B14" s="209" t="str">
        <f>RIGHT(data!$C$96,4)</f>
        <v>2023</v>
      </c>
      <c r="C14" s="12" t="str">
        <f>data!O$55</f>
        <v>7010</v>
      </c>
      <c r="D14" s="12" t="s">
        <v>1157</v>
      </c>
      <c r="E14" s="207">
        <f>ROUND(N(data!O59), 0)</f>
        <v>535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050</v>
      </c>
      <c r="B15" s="209" t="str">
        <f>RIGHT(data!$C$96,4)</f>
        <v>2023</v>
      </c>
      <c r="C15" s="12" t="str">
        <f>data!P$55</f>
        <v>7020</v>
      </c>
      <c r="D15" s="12" t="s">
        <v>1157</v>
      </c>
      <c r="E15" s="207">
        <f>ROUND(N(data!P59), 0)</f>
        <v>0</v>
      </c>
      <c r="F15" s="315">
        <f>ROUND(N(data!P60), 2)</f>
        <v>37.67</v>
      </c>
      <c r="G15" s="207">
        <f>ROUND(N(data!P61), 0)</f>
        <v>3229206</v>
      </c>
      <c r="H15" s="207">
        <f>ROUND(N(data!P62), 0)</f>
        <v>334557</v>
      </c>
      <c r="I15" s="207">
        <f>ROUND(N(data!P63), 0)</f>
        <v>0</v>
      </c>
      <c r="J15" s="207">
        <f>ROUND(N(data!P64), 0)</f>
        <v>5715629</v>
      </c>
      <c r="K15" s="207">
        <f>ROUND(N(data!P65), 0)</f>
        <v>0</v>
      </c>
      <c r="L15" s="207">
        <f>ROUND(N(data!P66), 0)</f>
        <v>81850</v>
      </c>
      <c r="M15" s="207">
        <f>ROUND(N(data!P67), 0)</f>
        <v>483452</v>
      </c>
      <c r="N15" s="207">
        <f>ROUND(N(data!P68), 0)</f>
        <v>89863</v>
      </c>
      <c r="O15" s="207">
        <f>ROUND(N(data!P69), 0)</f>
        <v>3291624</v>
      </c>
      <c r="P15" s="207">
        <f>ROUND(N(data!P70), 0)</f>
        <v>106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7753</v>
      </c>
      <c r="X15" s="207">
        <f>ROUND(N(data!P78), 0)</f>
        <v>3267998</v>
      </c>
      <c r="Y15" s="207">
        <f>ROUND(N(data!P79), 0)</f>
        <v>0</v>
      </c>
      <c r="Z15" s="207">
        <f>ROUND(N(data!P80), 0)</f>
        <v>5564</v>
      </c>
      <c r="AA15" s="207">
        <f>ROUND(N(data!P81), 0)</f>
        <v>0</v>
      </c>
      <c r="AB15" s="207">
        <f>ROUND(N(data!P82), 0)</f>
        <v>0</v>
      </c>
      <c r="AC15" s="207">
        <f>ROUND(N(data!P83), 0)</f>
        <v>10203</v>
      </c>
      <c r="AD15" s="207">
        <f>ROUND(N(data!P84), 0)</f>
        <v>0</v>
      </c>
      <c r="AE15" s="207">
        <f>ROUND(N(data!P89), 0)</f>
        <v>144324470</v>
      </c>
      <c r="AF15" s="207">
        <f>ROUND(N(data!P87), 0)</f>
        <v>31034606</v>
      </c>
      <c r="AG15" s="207">
        <f>ROUND(N(data!P90), 0)</f>
        <v>13234</v>
      </c>
      <c r="AH15" s="207">
        <f>ROUND(N(data!P91), 0)</f>
        <v>0</v>
      </c>
      <c r="AI15" s="207">
        <f>ROUND(N(data!P92), 0)</f>
        <v>5501</v>
      </c>
      <c r="AJ15" s="207">
        <f>ROUND(N(data!P93), 0)</f>
        <v>0</v>
      </c>
      <c r="AK15" s="315">
        <f>ROUND(N(data!P94), 2)</f>
        <v>13.41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050</v>
      </c>
      <c r="B16" s="209" t="str">
        <f>RIGHT(data!$C$96,4)</f>
        <v>2023</v>
      </c>
      <c r="C16" s="12" t="str">
        <f>data!Q$55</f>
        <v>7030</v>
      </c>
      <c r="D16" s="12" t="s">
        <v>1157</v>
      </c>
      <c r="E16" s="207">
        <f>ROUND(N(data!Q59), 0)</f>
        <v>0</v>
      </c>
      <c r="F16" s="315">
        <f>ROUND(N(data!Q60), 2)</f>
        <v>29.62</v>
      </c>
      <c r="G16" s="207">
        <f>ROUND(N(data!Q61), 0)</f>
        <v>3279686</v>
      </c>
      <c r="H16" s="207">
        <f>ROUND(N(data!Q62), 0)</f>
        <v>356503</v>
      </c>
      <c r="I16" s="207">
        <f>ROUND(N(data!Q63), 0)</f>
        <v>0</v>
      </c>
      <c r="J16" s="207">
        <f>ROUND(N(data!Q64), 0)</f>
        <v>543856</v>
      </c>
      <c r="K16" s="207">
        <f>ROUND(N(data!Q65), 0)</f>
        <v>0</v>
      </c>
      <c r="L16" s="207">
        <f>ROUND(N(data!Q66), 0)</f>
        <v>6034</v>
      </c>
      <c r="M16" s="207">
        <f>ROUND(N(data!Q67), 0)</f>
        <v>18122</v>
      </c>
      <c r="N16" s="207">
        <f>ROUND(N(data!Q68), 0)</f>
        <v>1200</v>
      </c>
      <c r="O16" s="207">
        <f>ROUND(N(data!Q69), 0)</f>
        <v>3321709</v>
      </c>
      <c r="P16" s="207">
        <f>ROUND(N(data!Q70), 0)</f>
        <v>113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3319084</v>
      </c>
      <c r="Y16" s="207">
        <f>ROUND(N(data!Q79), 0)</f>
        <v>0</v>
      </c>
      <c r="Z16" s="207">
        <f>ROUND(N(data!Q80), 0)</f>
        <v>15</v>
      </c>
      <c r="AA16" s="207">
        <f>ROUND(N(data!Q81), 0)</f>
        <v>0</v>
      </c>
      <c r="AB16" s="207">
        <f>ROUND(N(data!Q82), 0)</f>
        <v>2497</v>
      </c>
      <c r="AC16" s="207">
        <f>ROUND(N(data!Q83), 0)</f>
        <v>0</v>
      </c>
      <c r="AD16" s="207">
        <f>ROUND(N(data!Q84), 0)</f>
        <v>0</v>
      </c>
      <c r="AE16" s="207">
        <f>ROUND(N(data!Q89), 0)</f>
        <v>4557886</v>
      </c>
      <c r="AF16" s="207">
        <f>ROUND(N(data!Q87), 0)</f>
        <v>1144001</v>
      </c>
      <c r="AG16" s="207">
        <f>ROUND(N(data!Q90), 0)</f>
        <v>1162</v>
      </c>
      <c r="AH16" s="207">
        <f>ROUND(N(data!Q91), 0)</f>
        <v>0</v>
      </c>
      <c r="AI16" s="207">
        <f>ROUND(N(data!Q92), 0)</f>
        <v>483</v>
      </c>
      <c r="AJ16" s="207">
        <f>ROUND(N(data!Q93), 0)</f>
        <v>0</v>
      </c>
      <c r="AK16" s="315">
        <f>ROUND(N(data!Q94), 2)</f>
        <v>20.2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050</v>
      </c>
      <c r="B17" s="209" t="str">
        <f>RIGHT(data!$C$96,4)</f>
        <v>2023</v>
      </c>
      <c r="C17" s="12" t="str">
        <f>data!R$55</f>
        <v>7040</v>
      </c>
      <c r="D17" s="12" t="s">
        <v>1157</v>
      </c>
      <c r="E17" s="207">
        <f>ROUND(N(data!R59), 0)</f>
        <v>0</v>
      </c>
      <c r="F17" s="315">
        <f>ROUND(N(data!R60), 2)</f>
        <v>0</v>
      </c>
      <c r="G17" s="207">
        <f>ROUND(N(data!R61), 0)</f>
        <v>5366430</v>
      </c>
      <c r="H17" s="207">
        <f>ROUND(N(data!R62), 0)</f>
        <v>253539</v>
      </c>
      <c r="I17" s="207">
        <f>ROUND(N(data!R63), 0)</f>
        <v>0</v>
      </c>
      <c r="J17" s="207">
        <f>ROUND(N(data!R64), 0)</f>
        <v>149980</v>
      </c>
      <c r="K17" s="207">
        <f>ROUND(N(data!R65), 0)</f>
        <v>0</v>
      </c>
      <c r="L17" s="207">
        <f>ROUND(N(data!R66), 0)</f>
        <v>236954</v>
      </c>
      <c r="M17" s="207">
        <f>ROUND(N(data!R67), 0)</f>
        <v>0</v>
      </c>
      <c r="N17" s="207">
        <f>ROUND(N(data!R68), 0)</f>
        <v>0</v>
      </c>
      <c r="O17" s="207">
        <f>ROUND(N(data!R69), 0)</f>
        <v>5472184</v>
      </c>
      <c r="P17" s="207">
        <f>ROUND(N(data!R70), 0)</f>
        <v>698</v>
      </c>
      <c r="Q17" s="207">
        <f>ROUND(N(data!R71), 0)</f>
        <v>0</v>
      </c>
      <c r="R17" s="207">
        <f>ROUND(N(data!R72), 0)</f>
        <v>10318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5430896</v>
      </c>
      <c r="Y17" s="207">
        <f>ROUND(N(data!R79), 0)</f>
        <v>0</v>
      </c>
      <c r="Z17" s="207">
        <f>ROUND(N(data!R80), 0)</f>
        <v>2681</v>
      </c>
      <c r="AA17" s="207">
        <f>ROUND(N(data!R81), 0)</f>
        <v>0</v>
      </c>
      <c r="AB17" s="207">
        <f>ROUND(N(data!R82), 0)</f>
        <v>0</v>
      </c>
      <c r="AC17" s="207">
        <f>ROUND(N(data!R83), 0)</f>
        <v>27591</v>
      </c>
      <c r="AD17" s="207">
        <f>ROUND(N(data!R84), 0)</f>
        <v>0</v>
      </c>
      <c r="AE17" s="207">
        <f>ROUND(N(data!R89), 0)</f>
        <v>9639722</v>
      </c>
      <c r="AF17" s="207">
        <f>ROUND(N(data!R87), 0)</f>
        <v>-2652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050</v>
      </c>
      <c r="B18" s="209" t="str">
        <f>RIGHT(data!$C$96,4)</f>
        <v>2023</v>
      </c>
      <c r="C18" s="12" t="str">
        <f>data!S$55</f>
        <v>7050</v>
      </c>
      <c r="D18" s="12" t="s">
        <v>1157</v>
      </c>
      <c r="E18" s="207">
        <f>ROUND(N(data!S59), 0)</f>
        <v>0</v>
      </c>
      <c r="F18" s="315">
        <f>ROUND(N(data!S60), 2)</f>
        <v>10.88</v>
      </c>
      <c r="G18" s="207">
        <f>ROUND(N(data!S61), 0)</f>
        <v>590460</v>
      </c>
      <c r="H18" s="207">
        <f>ROUND(N(data!S62), 0)</f>
        <v>62933</v>
      </c>
      <c r="I18" s="207">
        <f>ROUND(N(data!S63), 0)</f>
        <v>0</v>
      </c>
      <c r="J18" s="207">
        <f>ROUND(N(data!S64), 0)</f>
        <v>1832419</v>
      </c>
      <c r="K18" s="207">
        <f>ROUND(N(data!S65), 0)</f>
        <v>0</v>
      </c>
      <c r="L18" s="207">
        <f>ROUND(N(data!S66), 0)</f>
        <v>187538</v>
      </c>
      <c r="M18" s="207">
        <f>ROUND(N(data!S67), 0)</f>
        <v>27166</v>
      </c>
      <c r="N18" s="207">
        <f>ROUND(N(data!S68), 0)</f>
        <v>0</v>
      </c>
      <c r="O18" s="207">
        <f>ROUND(N(data!S69), 0)</f>
        <v>920046</v>
      </c>
      <c r="P18" s="207">
        <f>ROUND(N(data!S70), 0)</f>
        <v>130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321045</v>
      </c>
      <c r="X18" s="207">
        <f>ROUND(N(data!S78), 0)</f>
        <v>597553</v>
      </c>
      <c r="Y18" s="207">
        <f>ROUND(N(data!S79), 0)</f>
        <v>261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1057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6065</v>
      </c>
      <c r="AH18" s="207">
        <f>ROUND(N(data!S91), 0)</f>
        <v>0</v>
      </c>
      <c r="AI18" s="207">
        <f>ROUND(N(data!S92), 0)</f>
        <v>2521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050</v>
      </c>
      <c r="B19" s="209" t="str">
        <f>RIGHT(data!$C$96,4)</f>
        <v>2023</v>
      </c>
      <c r="C19" s="12" t="str">
        <f>data!T$55</f>
        <v>7060</v>
      </c>
      <c r="D19" s="12" t="s">
        <v>1157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050</v>
      </c>
      <c r="B20" s="209" t="str">
        <f>RIGHT(data!$C$96,4)</f>
        <v>2023</v>
      </c>
      <c r="C20" s="12" t="str">
        <f>data!U$55</f>
        <v>7070</v>
      </c>
      <c r="D20" s="12" t="s">
        <v>1157</v>
      </c>
      <c r="E20" s="207">
        <f>ROUND(N(data!U59), 0)</f>
        <v>0</v>
      </c>
      <c r="F20" s="315">
        <f>ROUND(N(data!U60), 2)</f>
        <v>33.32</v>
      </c>
      <c r="G20" s="207">
        <f>ROUND(N(data!U61), 0)</f>
        <v>2655703</v>
      </c>
      <c r="H20" s="207">
        <f>ROUND(N(data!U62), 0)</f>
        <v>270985</v>
      </c>
      <c r="I20" s="207">
        <f>ROUND(N(data!U63), 0)</f>
        <v>65347</v>
      </c>
      <c r="J20" s="207">
        <f>ROUND(N(data!U64), 0)</f>
        <v>1853216</v>
      </c>
      <c r="K20" s="207">
        <f>ROUND(N(data!U65), 0)</f>
        <v>0</v>
      </c>
      <c r="L20" s="207">
        <f>ROUND(N(data!U66), 0)</f>
        <v>944684</v>
      </c>
      <c r="M20" s="207">
        <f>ROUND(N(data!U67), 0)</f>
        <v>193332</v>
      </c>
      <c r="N20" s="207">
        <f>ROUND(N(data!U68), 0)</f>
        <v>69135</v>
      </c>
      <c r="O20" s="207">
        <f>ROUND(N(data!U69), 0)</f>
        <v>3345304</v>
      </c>
      <c r="P20" s="207">
        <f>ROUND(N(data!U70), 0)</f>
        <v>509581</v>
      </c>
      <c r="Q20" s="207">
        <f>ROUND(N(data!U71), 0)</f>
        <v>20090</v>
      </c>
      <c r="R20" s="207">
        <f>ROUND(N(data!U72), 0)</f>
        <v>12100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39231</v>
      </c>
      <c r="X20" s="207">
        <f>ROUND(N(data!U78), 0)</f>
        <v>2687606</v>
      </c>
      <c r="Y20" s="207">
        <f>ROUND(N(data!U79), 0)</f>
        <v>30888</v>
      </c>
      <c r="Z20" s="207">
        <f>ROUND(N(data!U80), 0)</f>
        <v>306</v>
      </c>
      <c r="AA20" s="207">
        <f>ROUND(N(data!U81), 0)</f>
        <v>6263</v>
      </c>
      <c r="AB20" s="207">
        <f>ROUND(N(data!U82), 0)</f>
        <v>984</v>
      </c>
      <c r="AC20" s="207">
        <f>ROUND(N(data!U83), 0)</f>
        <v>38255</v>
      </c>
      <c r="AD20" s="207">
        <f>ROUND(N(data!U84), 0)</f>
        <v>18413</v>
      </c>
      <c r="AE20" s="207">
        <f>ROUND(N(data!U89), 0)</f>
        <v>54055808</v>
      </c>
      <c r="AF20" s="207">
        <f>ROUND(N(data!U87), 0)</f>
        <v>19117618</v>
      </c>
      <c r="AG20" s="207">
        <f>ROUND(N(data!U90), 0)</f>
        <v>4695</v>
      </c>
      <c r="AH20" s="207">
        <f>ROUND(N(data!U91), 0)</f>
        <v>0</v>
      </c>
      <c r="AI20" s="207">
        <f>ROUND(N(data!U92), 0)</f>
        <v>1952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050</v>
      </c>
      <c r="B21" s="209" t="str">
        <f>RIGHT(data!$C$96,4)</f>
        <v>2023</v>
      </c>
      <c r="C21" s="12" t="str">
        <f>data!V$55</f>
        <v>7110</v>
      </c>
      <c r="D21" s="12" t="s">
        <v>1157</v>
      </c>
      <c r="E21" s="207">
        <f>ROUND(N(data!V59), 0)</f>
        <v>0</v>
      </c>
      <c r="F21" s="315">
        <f>ROUND(N(data!V60), 2)</f>
        <v>19.920000000000002</v>
      </c>
      <c r="G21" s="207">
        <f>ROUND(N(data!V61), 0)</f>
        <v>2230493</v>
      </c>
      <c r="H21" s="207">
        <f>ROUND(N(data!V62), 0)</f>
        <v>246379</v>
      </c>
      <c r="I21" s="207">
        <f>ROUND(N(data!V63), 0)</f>
        <v>5200</v>
      </c>
      <c r="J21" s="207">
        <f>ROUND(N(data!V64), 0)</f>
        <v>2057608</v>
      </c>
      <c r="K21" s="207">
        <f>ROUND(N(data!V65), 0)</f>
        <v>0</v>
      </c>
      <c r="L21" s="207">
        <f>ROUND(N(data!V66), 0)</f>
        <v>30783</v>
      </c>
      <c r="M21" s="207">
        <f>ROUND(N(data!V67), 0)</f>
        <v>34018</v>
      </c>
      <c r="N21" s="207">
        <f>ROUND(N(data!V68), 0)</f>
        <v>-955</v>
      </c>
      <c r="O21" s="207">
        <f>ROUND(N(data!V69), 0)</f>
        <v>2279417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13461</v>
      </c>
      <c r="X21" s="207">
        <f>ROUND(N(data!V78), 0)</f>
        <v>2257288</v>
      </c>
      <c r="Y21" s="207">
        <f>ROUND(N(data!V79), 0)</f>
        <v>0</v>
      </c>
      <c r="Z21" s="207">
        <f>ROUND(N(data!V80), 0)</f>
        <v>1533</v>
      </c>
      <c r="AA21" s="207">
        <f>ROUND(N(data!V81), 0)</f>
        <v>0</v>
      </c>
      <c r="AB21" s="207">
        <f>ROUND(N(data!V82), 0)</f>
        <v>241</v>
      </c>
      <c r="AC21" s="207">
        <f>ROUND(N(data!V83), 0)</f>
        <v>6894</v>
      </c>
      <c r="AD21" s="207">
        <f>ROUND(N(data!V84), 0)</f>
        <v>0</v>
      </c>
      <c r="AE21" s="207">
        <f>ROUND(N(data!V89), 0)</f>
        <v>37941040</v>
      </c>
      <c r="AF21" s="207">
        <f>ROUND(N(data!V87), 0)</f>
        <v>18815580</v>
      </c>
      <c r="AG21" s="207">
        <f>ROUND(N(data!V90), 0)</f>
        <v>5181</v>
      </c>
      <c r="AH21" s="207">
        <f>ROUND(N(data!V91), 0)</f>
        <v>0</v>
      </c>
      <c r="AI21" s="207">
        <f>ROUND(N(data!V92), 0)</f>
        <v>2154</v>
      </c>
      <c r="AJ21" s="207">
        <f>ROUND(N(data!V93), 0)</f>
        <v>0</v>
      </c>
      <c r="AK21" s="315">
        <f>ROUND(N(data!V94), 2)</f>
        <v>7.06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050</v>
      </c>
      <c r="B22" s="209" t="str">
        <f>RIGHT(data!$C$96,4)</f>
        <v>2023</v>
      </c>
      <c r="C22" s="12" t="str">
        <f>data!W$55</f>
        <v>7120</v>
      </c>
      <c r="D22" s="12" t="s">
        <v>1157</v>
      </c>
      <c r="E22" s="207">
        <f>ROUND(N(data!W59), 0)</f>
        <v>0</v>
      </c>
      <c r="F22" s="315">
        <f>ROUND(N(data!W60), 2)</f>
        <v>3.26</v>
      </c>
      <c r="G22" s="207">
        <f>ROUND(N(data!W61), 0)</f>
        <v>424860</v>
      </c>
      <c r="H22" s="207">
        <f>ROUND(N(data!W62), 0)</f>
        <v>36897</v>
      </c>
      <c r="I22" s="207">
        <f>ROUND(N(data!W63), 0)</f>
        <v>0</v>
      </c>
      <c r="J22" s="207">
        <f>ROUND(N(data!W64), 0)</f>
        <v>96780</v>
      </c>
      <c r="K22" s="207">
        <f>ROUND(N(data!W65), 0)</f>
        <v>0</v>
      </c>
      <c r="L22" s="207">
        <f>ROUND(N(data!W66), 0)</f>
        <v>6925</v>
      </c>
      <c r="M22" s="207">
        <f>ROUND(N(data!W67), 0)</f>
        <v>35291</v>
      </c>
      <c r="N22" s="207">
        <f>ROUND(N(data!W68), 0)</f>
        <v>0</v>
      </c>
      <c r="O22" s="207">
        <f>ROUND(N(data!W69), 0)</f>
        <v>572570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141659</v>
      </c>
      <c r="X22" s="207">
        <f>ROUND(N(data!W78), 0)</f>
        <v>429964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864</v>
      </c>
      <c r="AC22" s="207">
        <f>ROUND(N(data!W83), 0)</f>
        <v>83</v>
      </c>
      <c r="AD22" s="207">
        <f>ROUND(N(data!W84), 0)</f>
        <v>0</v>
      </c>
      <c r="AE22" s="207">
        <f>ROUND(N(data!W89), 0)</f>
        <v>17765446</v>
      </c>
      <c r="AF22" s="207">
        <f>ROUND(N(data!W87), 0)</f>
        <v>1681829</v>
      </c>
      <c r="AG22" s="207">
        <f>ROUND(N(data!W90), 0)</f>
        <v>2071</v>
      </c>
      <c r="AH22" s="207">
        <f>ROUND(N(data!W91), 0)</f>
        <v>0</v>
      </c>
      <c r="AI22" s="207">
        <f>ROUND(N(data!W92), 0)</f>
        <v>861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050</v>
      </c>
      <c r="B23" s="209" t="str">
        <f>RIGHT(data!$C$96,4)</f>
        <v>2023</v>
      </c>
      <c r="C23" s="12" t="str">
        <f>data!X$55</f>
        <v>7130</v>
      </c>
      <c r="D23" s="12" t="s">
        <v>1157</v>
      </c>
      <c r="E23" s="207">
        <f>ROUND(N(data!X59), 0)</f>
        <v>0</v>
      </c>
      <c r="F23" s="315">
        <f>ROUND(N(data!X60), 2)</f>
        <v>8.1</v>
      </c>
      <c r="G23" s="207">
        <f>ROUND(N(data!X61), 0)</f>
        <v>771253</v>
      </c>
      <c r="H23" s="207">
        <f>ROUND(N(data!X62), 0)</f>
        <v>95568</v>
      </c>
      <c r="I23" s="207">
        <f>ROUND(N(data!X63), 0)</f>
        <v>0</v>
      </c>
      <c r="J23" s="207">
        <f>ROUND(N(data!X64), 0)</f>
        <v>358310</v>
      </c>
      <c r="K23" s="207">
        <f>ROUND(N(data!X65), 0)</f>
        <v>0</v>
      </c>
      <c r="L23" s="207">
        <f>ROUND(N(data!X66), 0)</f>
        <v>252102</v>
      </c>
      <c r="M23" s="207">
        <f>ROUND(N(data!X67), 0)</f>
        <v>197611</v>
      </c>
      <c r="N23" s="207">
        <f>ROUND(N(data!X68), 0)</f>
        <v>0</v>
      </c>
      <c r="O23" s="207">
        <f>ROUND(N(data!X69), 0)</f>
        <v>947495</v>
      </c>
      <c r="P23" s="207">
        <f>ROUND(N(data!X70), 0)</f>
        <v>0</v>
      </c>
      <c r="Q23" s="207">
        <f>ROUND(N(data!X71), 0)</f>
        <v>42117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93288</v>
      </c>
      <c r="X23" s="207">
        <f>ROUND(N(data!X78), 0)</f>
        <v>780518</v>
      </c>
      <c r="Y23" s="207">
        <f>ROUND(N(data!X79), 0)</f>
        <v>0</v>
      </c>
      <c r="Z23" s="207">
        <f>ROUND(N(data!X80), 0)</f>
        <v>34</v>
      </c>
      <c r="AA23" s="207">
        <f>ROUND(N(data!X81), 0)</f>
        <v>0</v>
      </c>
      <c r="AB23" s="207">
        <f>ROUND(N(data!X82), 0)</f>
        <v>0</v>
      </c>
      <c r="AC23" s="207">
        <f>ROUND(N(data!X83), 0)</f>
        <v>31538</v>
      </c>
      <c r="AD23" s="207">
        <f>ROUND(N(data!X84), 0)</f>
        <v>0</v>
      </c>
      <c r="AE23" s="207">
        <f>ROUND(N(data!X89), 0)</f>
        <v>58420365</v>
      </c>
      <c r="AF23" s="207">
        <f>ROUND(N(data!X87), 0)</f>
        <v>12809229</v>
      </c>
      <c r="AG23" s="207">
        <f>ROUND(N(data!X90), 0)</f>
        <v>1369</v>
      </c>
      <c r="AH23" s="207">
        <f>ROUND(N(data!X91), 0)</f>
        <v>0</v>
      </c>
      <c r="AI23" s="207">
        <f>ROUND(N(data!X92), 0)</f>
        <v>569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050</v>
      </c>
      <c r="B24" s="209" t="str">
        <f>RIGHT(data!$C$96,4)</f>
        <v>2023</v>
      </c>
      <c r="C24" s="12" t="str">
        <f>data!Y$55</f>
        <v>7140</v>
      </c>
      <c r="D24" s="12" t="s">
        <v>1157</v>
      </c>
      <c r="E24" s="207">
        <f>ROUND(N(data!Y59), 0)</f>
        <v>0</v>
      </c>
      <c r="F24" s="315">
        <f>ROUND(N(data!Y60), 2)</f>
        <v>39.17</v>
      </c>
      <c r="G24" s="207">
        <f>ROUND(N(data!Y61), 0)</f>
        <v>3361327</v>
      </c>
      <c r="H24" s="207">
        <f>ROUND(N(data!Y62), 0)</f>
        <v>336537</v>
      </c>
      <c r="I24" s="207">
        <f>ROUND(N(data!Y63), 0)</f>
        <v>0</v>
      </c>
      <c r="J24" s="207">
        <f>ROUND(N(data!Y64), 0)</f>
        <v>261605</v>
      </c>
      <c r="K24" s="207">
        <f>ROUND(N(data!Y65), 0)</f>
        <v>0</v>
      </c>
      <c r="L24" s="207">
        <f>ROUND(N(data!Y66), 0)</f>
        <v>380259</v>
      </c>
      <c r="M24" s="207">
        <f>ROUND(N(data!Y67), 0)</f>
        <v>457736</v>
      </c>
      <c r="N24" s="207">
        <f>ROUND(N(data!Y68), 0)</f>
        <v>23450</v>
      </c>
      <c r="O24" s="207">
        <f>ROUND(N(data!Y69), 0)</f>
        <v>3649895</v>
      </c>
      <c r="P24" s="207">
        <f>ROUND(N(data!Y70), 0)</f>
        <v>0</v>
      </c>
      <c r="Q24" s="207">
        <f>ROUND(N(data!Y71), 0)</f>
        <v>179707</v>
      </c>
      <c r="R24" s="207">
        <f>ROUND(N(data!Y72), 0)</f>
        <v>2548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21129</v>
      </c>
      <c r="X24" s="207">
        <f>ROUND(N(data!Y78), 0)</f>
        <v>3401706</v>
      </c>
      <c r="Y24" s="207">
        <f>ROUND(N(data!Y79), 0)</f>
        <v>9096</v>
      </c>
      <c r="Z24" s="207">
        <f>ROUND(N(data!Y80), 0)</f>
        <v>1486</v>
      </c>
      <c r="AA24" s="207">
        <f>ROUND(N(data!Y81), 0)</f>
        <v>0</v>
      </c>
      <c r="AB24" s="207">
        <f>ROUND(N(data!Y82), 0)</f>
        <v>224</v>
      </c>
      <c r="AC24" s="207">
        <f>ROUND(N(data!Y83), 0)</f>
        <v>33999</v>
      </c>
      <c r="AD24" s="207">
        <f>ROUND(N(data!Y84), 0)</f>
        <v>1412</v>
      </c>
      <c r="AE24" s="207">
        <f>ROUND(N(data!Y89), 0)</f>
        <v>42935524</v>
      </c>
      <c r="AF24" s="207">
        <f>ROUND(N(data!Y87), 0)</f>
        <v>5320606</v>
      </c>
      <c r="AG24" s="207">
        <f>ROUND(N(data!Y90), 0)</f>
        <v>6395</v>
      </c>
      <c r="AH24" s="207">
        <f>ROUND(N(data!Y91), 0)</f>
        <v>0</v>
      </c>
      <c r="AI24" s="207">
        <f>ROUND(N(data!Y92), 0)</f>
        <v>2658</v>
      </c>
      <c r="AJ24" s="207">
        <f>ROUND(N(data!Y93), 0)</f>
        <v>0</v>
      </c>
      <c r="AK24" s="315">
        <f>ROUND(N(data!Y94), 2)</f>
        <v>0.09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050</v>
      </c>
      <c r="B25" s="209" t="str">
        <f>RIGHT(data!$C$96,4)</f>
        <v>2023</v>
      </c>
      <c r="C25" s="12" t="str">
        <f>data!Z$55</f>
        <v>7150</v>
      </c>
      <c r="D25" s="12" t="s">
        <v>1157</v>
      </c>
      <c r="E25" s="207">
        <f>ROUND(N(data!Z59), 0)</f>
        <v>0</v>
      </c>
      <c r="F25" s="315">
        <f>ROUND(N(data!Z60), 2)</f>
        <v>33.409999999999997</v>
      </c>
      <c r="G25" s="207">
        <f>ROUND(N(data!Z61), 0)</f>
        <v>3369145</v>
      </c>
      <c r="H25" s="207">
        <f>ROUND(N(data!Z62), 0)</f>
        <v>388400</v>
      </c>
      <c r="I25" s="207">
        <f>ROUND(N(data!Z63), 0)</f>
        <v>0</v>
      </c>
      <c r="J25" s="207">
        <f>ROUND(N(data!Z64), 0)</f>
        <v>224903</v>
      </c>
      <c r="K25" s="207">
        <f>ROUND(N(data!Z65), 0)</f>
        <v>0</v>
      </c>
      <c r="L25" s="207">
        <f>ROUND(N(data!Z66), 0)</f>
        <v>340758</v>
      </c>
      <c r="M25" s="207">
        <f>ROUND(N(data!Z67), 0)</f>
        <v>8925</v>
      </c>
      <c r="N25" s="207">
        <f>ROUND(N(data!Z68), 0)</f>
        <v>0</v>
      </c>
      <c r="O25" s="207">
        <f>ROUND(N(data!Z69), 0)</f>
        <v>4075186</v>
      </c>
      <c r="P25" s="207">
        <f>ROUND(N(data!Z70), 0)</f>
        <v>293</v>
      </c>
      <c r="Q25" s="207">
        <f>ROUND(N(data!Z71), 0)</f>
        <v>8120</v>
      </c>
      <c r="R25" s="207">
        <f>ROUND(N(data!Z72), 0)</f>
        <v>75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442148</v>
      </c>
      <c r="X25" s="207">
        <f>ROUND(N(data!Z78), 0)</f>
        <v>3409618</v>
      </c>
      <c r="Y25" s="207">
        <f>ROUND(N(data!Z79), 0)</f>
        <v>1128</v>
      </c>
      <c r="Z25" s="207">
        <f>ROUND(N(data!Z80), 0)</f>
        <v>3585</v>
      </c>
      <c r="AA25" s="207">
        <f>ROUND(N(data!Z81), 0)</f>
        <v>0</v>
      </c>
      <c r="AB25" s="207">
        <f>ROUND(N(data!Z82), 0)</f>
        <v>1180</v>
      </c>
      <c r="AC25" s="207">
        <f>ROUND(N(data!Z83), 0)</f>
        <v>209039</v>
      </c>
      <c r="AD25" s="207">
        <f>ROUND(N(data!Z84), 0)</f>
        <v>337</v>
      </c>
      <c r="AE25" s="207">
        <f>ROUND(N(data!Z89), 0)</f>
        <v>20005811</v>
      </c>
      <c r="AF25" s="207">
        <f>ROUND(N(data!Z87), 0)</f>
        <v>244708</v>
      </c>
      <c r="AG25" s="207">
        <f>ROUND(N(data!Z90), 0)</f>
        <v>10776</v>
      </c>
      <c r="AH25" s="207">
        <f>ROUND(N(data!Z91), 0)</f>
        <v>0</v>
      </c>
      <c r="AI25" s="207">
        <f>ROUND(N(data!Z92), 0)</f>
        <v>4480</v>
      </c>
      <c r="AJ25" s="207">
        <f>ROUND(N(data!Z93), 0)</f>
        <v>0</v>
      </c>
      <c r="AK25" s="315">
        <f>ROUND(N(data!Z94), 2)</f>
        <v>12.34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050</v>
      </c>
      <c r="B26" s="209" t="str">
        <f>RIGHT(data!$C$96,4)</f>
        <v>2023</v>
      </c>
      <c r="C26" s="12" t="str">
        <f>data!AA$55</f>
        <v>7160</v>
      </c>
      <c r="D26" s="12" t="s">
        <v>1157</v>
      </c>
      <c r="E26" s="207">
        <f>ROUND(N(data!AA59), 0)</f>
        <v>0</v>
      </c>
      <c r="F26" s="315">
        <f>ROUND(N(data!AA60), 2)</f>
        <v>2.08</v>
      </c>
      <c r="G26" s="207">
        <f>ROUND(N(data!AA61), 0)</f>
        <v>230510</v>
      </c>
      <c r="H26" s="207">
        <f>ROUND(N(data!AA62), 0)</f>
        <v>27350</v>
      </c>
      <c r="I26" s="207">
        <f>ROUND(N(data!AA63), 0)</f>
        <v>0</v>
      </c>
      <c r="J26" s="207">
        <f>ROUND(N(data!AA64), 0)</f>
        <v>372977</v>
      </c>
      <c r="K26" s="207">
        <f>ROUND(N(data!AA65), 0)</f>
        <v>0</v>
      </c>
      <c r="L26" s="207">
        <f>ROUND(N(data!AA66), 0)</f>
        <v>13914</v>
      </c>
      <c r="M26" s="207">
        <f>ROUND(N(data!AA67), 0)</f>
        <v>259363</v>
      </c>
      <c r="N26" s="207">
        <f>ROUND(N(data!AA68), 0)</f>
        <v>0</v>
      </c>
      <c r="O26" s="207">
        <f>ROUND(N(data!AA69), 0)</f>
        <v>234548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233279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1269</v>
      </c>
      <c r="AD26" s="207">
        <f>ROUND(N(data!AA84), 0)</f>
        <v>0</v>
      </c>
      <c r="AE26" s="207">
        <f>ROUND(N(data!AA89), 0)</f>
        <v>7343706</v>
      </c>
      <c r="AF26" s="207">
        <f>ROUND(N(data!AA87), 0)</f>
        <v>431794</v>
      </c>
      <c r="AG26" s="207">
        <f>ROUND(N(data!AA90), 0)</f>
        <v>947</v>
      </c>
      <c r="AH26" s="207">
        <f>ROUND(N(data!AA91), 0)</f>
        <v>0</v>
      </c>
      <c r="AI26" s="207">
        <f>ROUND(N(data!AA92), 0)</f>
        <v>394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050</v>
      </c>
      <c r="B27" s="209" t="str">
        <f>RIGHT(data!$C$96,4)</f>
        <v>2023</v>
      </c>
      <c r="C27" s="12" t="str">
        <f>data!AB$55</f>
        <v>7170</v>
      </c>
      <c r="D27" s="12" t="s">
        <v>1157</v>
      </c>
      <c r="E27" s="207">
        <f>ROUND(N(data!AB59), 0)</f>
        <v>0</v>
      </c>
      <c r="F27" s="315">
        <f>ROUND(N(data!AB60), 2)</f>
        <v>31.82</v>
      </c>
      <c r="G27" s="207">
        <f>ROUND(N(data!AB61), 0)</f>
        <v>3391095</v>
      </c>
      <c r="H27" s="207">
        <f>ROUND(N(data!AB62), 0)</f>
        <v>341163</v>
      </c>
      <c r="I27" s="207">
        <f>ROUND(N(data!AB63), 0)</f>
        <v>2308</v>
      </c>
      <c r="J27" s="207">
        <f>ROUND(N(data!AB64), 0)</f>
        <v>19348470</v>
      </c>
      <c r="K27" s="207">
        <f>ROUND(N(data!AB65), 0)</f>
        <v>0</v>
      </c>
      <c r="L27" s="207">
        <f>ROUND(N(data!AB66), 0)</f>
        <v>29242</v>
      </c>
      <c r="M27" s="207">
        <f>ROUND(N(data!AB67), 0)</f>
        <v>71142</v>
      </c>
      <c r="N27" s="207">
        <f>ROUND(N(data!AB68), 0)</f>
        <v>297533</v>
      </c>
      <c r="O27" s="207">
        <f>ROUND(N(data!AB69), 0)</f>
        <v>3666967</v>
      </c>
      <c r="P27" s="207">
        <f>ROUND(N(data!AB70), 0)</f>
        <v>0</v>
      </c>
      <c r="Q27" s="207">
        <f>ROUND(N(data!AB71), 0)</f>
        <v>168030</v>
      </c>
      <c r="R27" s="207">
        <f>ROUND(N(data!AB72), 0)</f>
        <v>795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44710</v>
      </c>
      <c r="X27" s="207">
        <f>ROUND(N(data!AB78), 0)</f>
        <v>3431832</v>
      </c>
      <c r="Y27" s="207">
        <f>ROUND(N(data!AB79), 0)</f>
        <v>11608</v>
      </c>
      <c r="Z27" s="207">
        <f>ROUND(N(data!AB80), 0)</f>
        <v>4421</v>
      </c>
      <c r="AA27" s="207">
        <f>ROUND(N(data!AB81), 0)</f>
        <v>0</v>
      </c>
      <c r="AB27" s="207">
        <f>ROUND(N(data!AB82), 0)</f>
        <v>39</v>
      </c>
      <c r="AC27" s="207">
        <f>ROUND(N(data!AB83), 0)</f>
        <v>5532</v>
      </c>
      <c r="AD27" s="207">
        <f>ROUND(N(data!AB84), 0)</f>
        <v>294274</v>
      </c>
      <c r="AE27" s="207">
        <f>ROUND(N(data!AB89), 0)</f>
        <v>143842303</v>
      </c>
      <c r="AF27" s="207">
        <f>ROUND(N(data!AB87), 0)</f>
        <v>19516861</v>
      </c>
      <c r="AG27" s="207">
        <f>ROUND(N(data!AB90), 0)</f>
        <v>2841</v>
      </c>
      <c r="AH27" s="207">
        <f>ROUND(N(data!AB91), 0)</f>
        <v>0</v>
      </c>
      <c r="AI27" s="207">
        <f>ROUND(N(data!AB92), 0)</f>
        <v>1181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050</v>
      </c>
      <c r="B28" s="209" t="str">
        <f>RIGHT(data!$C$96,4)</f>
        <v>2023</v>
      </c>
      <c r="C28" s="12" t="str">
        <f>data!AC$55</f>
        <v>7180</v>
      </c>
      <c r="D28" s="12" t="s">
        <v>1157</v>
      </c>
      <c r="E28" s="207">
        <f>ROUND(N(data!AC59), 0)</f>
        <v>0</v>
      </c>
      <c r="F28" s="315">
        <f>ROUND(N(data!AC60), 2)</f>
        <v>25.86</v>
      </c>
      <c r="G28" s="207">
        <f>ROUND(N(data!AC61), 0)</f>
        <v>2041999</v>
      </c>
      <c r="H28" s="207">
        <f>ROUND(N(data!AC62), 0)</f>
        <v>223127</v>
      </c>
      <c r="I28" s="207">
        <f>ROUND(N(data!AC63), 0)</f>
        <v>0</v>
      </c>
      <c r="J28" s="207">
        <f>ROUND(N(data!AC64), 0)</f>
        <v>381314</v>
      </c>
      <c r="K28" s="207">
        <f>ROUND(N(data!AC65), 0)</f>
        <v>0</v>
      </c>
      <c r="L28" s="207">
        <f>ROUND(N(data!AC66), 0)</f>
        <v>126855</v>
      </c>
      <c r="M28" s="207">
        <f>ROUND(N(data!AC67), 0)</f>
        <v>35899</v>
      </c>
      <c r="N28" s="207">
        <f>ROUND(N(data!AC68), 0)</f>
        <v>0</v>
      </c>
      <c r="O28" s="207">
        <f>ROUND(N(data!AC69), 0)</f>
        <v>2357685</v>
      </c>
      <c r="P28" s="207">
        <f>ROUND(N(data!AC70), 0)</f>
        <v>0</v>
      </c>
      <c r="Q28" s="207">
        <f>ROUND(N(data!AC71), 0)</f>
        <v>257770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1468</v>
      </c>
      <c r="X28" s="207">
        <f>ROUND(N(data!AC78), 0)</f>
        <v>2066529</v>
      </c>
      <c r="Y28" s="207">
        <f>ROUND(N(data!AC79), 0)</f>
        <v>11944</v>
      </c>
      <c r="Z28" s="207">
        <f>ROUND(N(data!AC80), 0)</f>
        <v>14093</v>
      </c>
      <c r="AA28" s="207">
        <f>ROUND(N(data!AC81), 0)</f>
        <v>0</v>
      </c>
      <c r="AB28" s="207">
        <f>ROUND(N(data!AC82), 0)</f>
        <v>0</v>
      </c>
      <c r="AC28" s="207">
        <f>ROUND(N(data!AC83), 0)</f>
        <v>5881</v>
      </c>
      <c r="AD28" s="207">
        <f>ROUND(N(data!AC84), 0)</f>
        <v>0</v>
      </c>
      <c r="AE28" s="207">
        <f>ROUND(N(data!AC89), 0)</f>
        <v>16883897</v>
      </c>
      <c r="AF28" s="207">
        <f>ROUND(N(data!AC87), 0)</f>
        <v>11341359</v>
      </c>
      <c r="AG28" s="207">
        <f>ROUND(N(data!AC90), 0)</f>
        <v>2643</v>
      </c>
      <c r="AH28" s="207">
        <f>ROUND(N(data!AC91), 0)</f>
        <v>0</v>
      </c>
      <c r="AI28" s="207">
        <f>ROUND(N(data!AC92), 0)</f>
        <v>1099</v>
      </c>
      <c r="AJ28" s="207">
        <f>ROUND(N(data!AC93), 0)</f>
        <v>0</v>
      </c>
      <c r="AK28" s="315">
        <f>ROUND(N(data!AC94), 2)</f>
        <v>0.3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050</v>
      </c>
      <c r="B29" s="209" t="str">
        <f>RIGHT(data!$C$96,4)</f>
        <v>2023</v>
      </c>
      <c r="C29" s="12" t="str">
        <f>data!AD$55</f>
        <v>7190</v>
      </c>
      <c r="D29" s="12" t="s">
        <v>1157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050</v>
      </c>
      <c r="B30" s="209" t="str">
        <f>RIGHT(data!$C$96,4)</f>
        <v>2023</v>
      </c>
      <c r="C30" s="12" t="str">
        <f>data!AE$55</f>
        <v>7200</v>
      </c>
      <c r="D30" s="12" t="s">
        <v>1157</v>
      </c>
      <c r="E30" s="207">
        <f>ROUND(N(data!AE59), 0)</f>
        <v>0</v>
      </c>
      <c r="F30" s="315">
        <f>ROUND(N(data!AE60), 2)</f>
        <v>11.32</v>
      </c>
      <c r="G30" s="207">
        <f>ROUND(N(data!AE61), 0)</f>
        <v>866289</v>
      </c>
      <c r="H30" s="207">
        <f>ROUND(N(data!AE62), 0)</f>
        <v>90556</v>
      </c>
      <c r="I30" s="207">
        <f>ROUND(N(data!AE63), 0)</f>
        <v>0</v>
      </c>
      <c r="J30" s="207">
        <f>ROUND(N(data!AE64), 0)</f>
        <v>23619</v>
      </c>
      <c r="K30" s="207">
        <f>ROUND(N(data!AE65), 0)</f>
        <v>0</v>
      </c>
      <c r="L30" s="207">
        <f>ROUND(N(data!AE66), 0)</f>
        <v>306</v>
      </c>
      <c r="M30" s="207">
        <f>ROUND(N(data!AE67), 0)</f>
        <v>10216</v>
      </c>
      <c r="N30" s="207">
        <f>ROUND(N(data!AE68), 0)</f>
        <v>0</v>
      </c>
      <c r="O30" s="207">
        <f>ROUND(N(data!AE69), 0)</f>
        <v>1011831</v>
      </c>
      <c r="P30" s="207">
        <f>ROUND(N(data!AE70), 0)</f>
        <v>0</v>
      </c>
      <c r="Q30" s="207">
        <f>ROUND(N(data!AE71), 0)</f>
        <v>135501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876696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-366</v>
      </c>
      <c r="AD30" s="207">
        <f>ROUND(N(data!AE84), 0)</f>
        <v>0</v>
      </c>
      <c r="AE30" s="207">
        <f>ROUND(N(data!AE89), 0)</f>
        <v>2121190</v>
      </c>
      <c r="AF30" s="207">
        <f>ROUND(N(data!AE87), 0)</f>
        <v>1863363</v>
      </c>
      <c r="AG30" s="207">
        <f>ROUND(N(data!AE90), 0)</f>
        <v>0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050</v>
      </c>
      <c r="B31" s="209" t="str">
        <f>RIGHT(data!$C$96,4)</f>
        <v>2023</v>
      </c>
      <c r="C31" s="12" t="str">
        <f>data!AF$55</f>
        <v>7220</v>
      </c>
      <c r="D31" s="12" t="s">
        <v>1157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050</v>
      </c>
      <c r="B32" s="209" t="str">
        <f>RIGHT(data!$C$96,4)</f>
        <v>2023</v>
      </c>
      <c r="C32" s="12" t="str">
        <f>data!AG$55</f>
        <v>7230</v>
      </c>
      <c r="D32" s="12" t="s">
        <v>1157</v>
      </c>
      <c r="E32" s="207">
        <f>ROUND(N(data!AG59), 0)</f>
        <v>0</v>
      </c>
      <c r="F32" s="315">
        <f>ROUND(N(data!AG60), 2)</f>
        <v>53.88</v>
      </c>
      <c r="G32" s="207">
        <f>ROUND(N(data!AG61), 0)</f>
        <v>9266704</v>
      </c>
      <c r="H32" s="207">
        <f>ROUND(N(data!AG62), 0)</f>
        <v>651594</v>
      </c>
      <c r="I32" s="207">
        <f>ROUND(N(data!AG63), 0)</f>
        <v>569381</v>
      </c>
      <c r="J32" s="207">
        <f>ROUND(N(data!AG64), 0)</f>
        <v>1078223</v>
      </c>
      <c r="K32" s="207">
        <f>ROUND(N(data!AG65), 0)</f>
        <v>0</v>
      </c>
      <c r="L32" s="207">
        <f>ROUND(N(data!AG66), 0)</f>
        <v>56539</v>
      </c>
      <c r="M32" s="207">
        <f>ROUND(N(data!AG67), 0)</f>
        <v>75307</v>
      </c>
      <c r="N32" s="207">
        <f>ROUND(N(data!AG68), 0)</f>
        <v>0</v>
      </c>
      <c r="O32" s="207">
        <f>ROUND(N(data!AG69), 0)</f>
        <v>9825484</v>
      </c>
      <c r="P32" s="207">
        <f>ROUND(N(data!AG70), 0)</f>
        <v>3739</v>
      </c>
      <c r="Q32" s="207">
        <f>ROUND(N(data!AG71), 0)</f>
        <v>385792</v>
      </c>
      <c r="R32" s="207">
        <f>ROUND(N(data!AG72), 0)</f>
        <v>11601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9378024</v>
      </c>
      <c r="Y32" s="207">
        <f>ROUND(N(data!AG79), 0)</f>
        <v>3313</v>
      </c>
      <c r="Z32" s="207">
        <f>ROUND(N(data!AG80), 0)</f>
        <v>22457</v>
      </c>
      <c r="AA32" s="207">
        <f>ROUND(N(data!AG81), 0)</f>
        <v>0</v>
      </c>
      <c r="AB32" s="207">
        <f>ROUND(N(data!AG82), 0)</f>
        <v>0</v>
      </c>
      <c r="AC32" s="207">
        <f>ROUND(N(data!AG83), 0)</f>
        <v>20558</v>
      </c>
      <c r="AD32" s="207">
        <f>ROUND(N(data!AG84), 0)</f>
        <v>18276</v>
      </c>
      <c r="AE32" s="207">
        <f>ROUND(N(data!AG89), 0)</f>
        <v>80951282</v>
      </c>
      <c r="AF32" s="207">
        <f>ROUND(N(data!AG87), 0)</f>
        <v>12300058</v>
      </c>
      <c r="AG32" s="207">
        <f>ROUND(N(data!AG90), 0)</f>
        <v>9791</v>
      </c>
      <c r="AH32" s="207">
        <f>ROUND(N(data!AG91), 0)</f>
        <v>0</v>
      </c>
      <c r="AI32" s="207">
        <f>ROUND(N(data!AG92), 0)</f>
        <v>4070</v>
      </c>
      <c r="AJ32" s="207">
        <f>ROUND(N(data!AG93), 0)</f>
        <v>0</v>
      </c>
      <c r="AK32" s="315">
        <f>ROUND(N(data!AG94), 2)</f>
        <v>23.09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050</v>
      </c>
      <c r="B33" s="209" t="str">
        <f>RIGHT(data!$C$96,4)</f>
        <v>2023</v>
      </c>
      <c r="C33" s="12" t="str">
        <f>data!AH$55</f>
        <v>7240</v>
      </c>
      <c r="D33" s="12" t="s">
        <v>1157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050</v>
      </c>
      <c r="B34" s="209" t="str">
        <f>RIGHT(data!$C$96,4)</f>
        <v>2023</v>
      </c>
      <c r="C34" s="12" t="str">
        <f>data!AI$55</f>
        <v>7250</v>
      </c>
      <c r="D34" s="12" t="s">
        <v>1157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050</v>
      </c>
      <c r="B35" s="209" t="str">
        <f>RIGHT(data!$C$96,4)</f>
        <v>2023</v>
      </c>
      <c r="C35" s="12" t="str">
        <f>data!AJ$55</f>
        <v>7260</v>
      </c>
      <c r="D35" s="12" t="s">
        <v>1157</v>
      </c>
      <c r="E35" s="207">
        <f>ROUND(N(data!AJ59), 0)</f>
        <v>0</v>
      </c>
      <c r="F35" s="315">
        <f>ROUND(N(data!AJ60), 2)</f>
        <v>16.899999999999999</v>
      </c>
      <c r="G35" s="207">
        <f>ROUND(N(data!AJ61), 0)</f>
        <v>1729616</v>
      </c>
      <c r="H35" s="207">
        <f>ROUND(N(data!AJ62), 0)</f>
        <v>166298</v>
      </c>
      <c r="I35" s="207">
        <f>ROUND(N(data!AJ63), 0)</f>
        <v>0</v>
      </c>
      <c r="J35" s="207">
        <f>ROUND(N(data!AJ64), 0)</f>
        <v>393550</v>
      </c>
      <c r="K35" s="207">
        <f>ROUND(N(data!AJ65), 0)</f>
        <v>0</v>
      </c>
      <c r="L35" s="207">
        <f>ROUND(N(data!AJ66), 0)</f>
        <v>12159</v>
      </c>
      <c r="M35" s="207">
        <f>ROUND(N(data!AJ67), 0)</f>
        <v>0</v>
      </c>
      <c r="N35" s="207">
        <f>ROUND(N(data!AJ68), 0)</f>
        <v>0</v>
      </c>
      <c r="O35" s="207">
        <f>ROUND(N(data!AJ69), 0)</f>
        <v>3772264</v>
      </c>
      <c r="P35" s="207">
        <f>ROUND(N(data!AJ70), 0)</f>
        <v>104</v>
      </c>
      <c r="Q35" s="207">
        <f>ROUND(N(data!AJ71), 0)</f>
        <v>36573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1968077</v>
      </c>
      <c r="X35" s="207">
        <f>ROUND(N(data!AJ78), 0)</f>
        <v>1750394</v>
      </c>
      <c r="Y35" s="207">
        <f>ROUND(N(data!AJ79), 0)</f>
        <v>0</v>
      </c>
      <c r="Z35" s="207">
        <f>ROUND(N(data!AJ80), 0)</f>
        <v>10437</v>
      </c>
      <c r="AA35" s="207">
        <f>ROUND(N(data!AJ81), 0)</f>
        <v>0</v>
      </c>
      <c r="AB35" s="207">
        <f>ROUND(N(data!AJ82), 0)</f>
        <v>475</v>
      </c>
      <c r="AC35" s="207">
        <f>ROUND(N(data!AJ83), 0)</f>
        <v>6204</v>
      </c>
      <c r="AD35" s="207">
        <f>ROUND(N(data!AJ84), 0)</f>
        <v>4650</v>
      </c>
      <c r="AE35" s="207">
        <f>ROUND(N(data!AJ89), 0)</f>
        <v>4600426</v>
      </c>
      <c r="AF35" s="207">
        <f>ROUND(N(data!AJ87), 0)</f>
        <v>1383823</v>
      </c>
      <c r="AG35" s="207">
        <f>ROUND(N(data!AJ90), 0)</f>
        <v>1868</v>
      </c>
      <c r="AH35" s="207">
        <f>ROUND(N(data!AJ91), 0)</f>
        <v>0</v>
      </c>
      <c r="AI35" s="207">
        <f>ROUND(N(data!AJ92), 0)</f>
        <v>777</v>
      </c>
      <c r="AJ35" s="207">
        <f>ROUND(N(data!AJ93), 0)</f>
        <v>0</v>
      </c>
      <c r="AK35" s="315">
        <f>ROUND(N(data!AJ94), 2)</f>
        <v>5.56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050</v>
      </c>
      <c r="B36" s="209" t="str">
        <f>RIGHT(data!$C$96,4)</f>
        <v>2023</v>
      </c>
      <c r="C36" s="12" t="str">
        <f>data!AK$55</f>
        <v>7310</v>
      </c>
      <c r="D36" s="12" t="s">
        <v>1157</v>
      </c>
      <c r="E36" s="207">
        <f>ROUND(N(data!AK59), 0)</f>
        <v>0</v>
      </c>
      <c r="F36" s="315">
        <f>ROUND(N(data!AK60), 2)</f>
        <v>9.1300000000000008</v>
      </c>
      <c r="G36" s="207">
        <f>ROUND(N(data!AK61), 0)</f>
        <v>787877</v>
      </c>
      <c r="H36" s="207">
        <f>ROUND(N(data!AK62), 0)</f>
        <v>90845</v>
      </c>
      <c r="I36" s="207">
        <f>ROUND(N(data!AK63), 0)</f>
        <v>0</v>
      </c>
      <c r="J36" s="207">
        <f>ROUND(N(data!AK64), 0)</f>
        <v>9036</v>
      </c>
      <c r="K36" s="207">
        <f>ROUND(N(data!AK65), 0)</f>
        <v>0</v>
      </c>
      <c r="L36" s="207">
        <f>ROUND(N(data!AK66), 0)</f>
        <v>222</v>
      </c>
      <c r="M36" s="207">
        <f>ROUND(N(data!AK67), 0)</f>
        <v>0</v>
      </c>
      <c r="N36" s="207">
        <f>ROUND(N(data!AK68), 0)</f>
        <v>0</v>
      </c>
      <c r="O36" s="207">
        <f>ROUND(N(data!AK69), 0)</f>
        <v>799905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797342</v>
      </c>
      <c r="Y36" s="207">
        <f>ROUND(N(data!AK79), 0)</f>
        <v>1266</v>
      </c>
      <c r="Z36" s="207">
        <f>ROUND(N(data!AK80), 0)</f>
        <v>-76</v>
      </c>
      <c r="AA36" s="207">
        <f>ROUND(N(data!AK81), 0)</f>
        <v>0</v>
      </c>
      <c r="AB36" s="207">
        <f>ROUND(N(data!AK82), 0)</f>
        <v>726</v>
      </c>
      <c r="AC36" s="207">
        <f>ROUND(N(data!AK83), 0)</f>
        <v>647</v>
      </c>
      <c r="AD36" s="207">
        <f>ROUND(N(data!AK84), 0)</f>
        <v>0</v>
      </c>
      <c r="AE36" s="207">
        <f>ROUND(N(data!AK89), 0)</f>
        <v>1838999</v>
      </c>
      <c r="AF36" s="207">
        <f>ROUND(N(data!AK87), 0)</f>
        <v>1710633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050</v>
      </c>
      <c r="B37" s="209" t="str">
        <f>RIGHT(data!$C$96,4)</f>
        <v>2023</v>
      </c>
      <c r="C37" s="12" t="str">
        <f>data!AL$55</f>
        <v>7320</v>
      </c>
      <c r="D37" s="12" t="s">
        <v>1157</v>
      </c>
      <c r="E37" s="207">
        <f>ROUND(N(data!AL59), 0)</f>
        <v>0</v>
      </c>
      <c r="F37" s="315">
        <f>ROUND(N(data!AL60), 2)</f>
        <v>2.46</v>
      </c>
      <c r="G37" s="207">
        <f>ROUND(N(data!AL61), 0)</f>
        <v>228556</v>
      </c>
      <c r="H37" s="207">
        <f>ROUND(N(data!AL62), 0)</f>
        <v>19750</v>
      </c>
      <c r="I37" s="207">
        <f>ROUND(N(data!AL63), 0)</f>
        <v>0</v>
      </c>
      <c r="J37" s="207">
        <f>ROUND(N(data!AL64), 0)</f>
        <v>1589</v>
      </c>
      <c r="K37" s="207">
        <f>ROUND(N(data!AL65), 0)</f>
        <v>0</v>
      </c>
      <c r="L37" s="207">
        <f>ROUND(N(data!AL66), 0)</f>
        <v>118</v>
      </c>
      <c r="M37" s="207">
        <f>ROUND(N(data!AL67), 0)</f>
        <v>982</v>
      </c>
      <c r="N37" s="207">
        <f>ROUND(N(data!AL68), 0)</f>
        <v>0</v>
      </c>
      <c r="O37" s="207">
        <f>ROUND(N(data!AL69), 0)</f>
        <v>232011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231302</v>
      </c>
      <c r="Y37" s="207">
        <f>ROUND(N(data!AL79), 0)</f>
        <v>0</v>
      </c>
      <c r="Z37" s="207">
        <f>ROUND(N(data!AL80), 0)</f>
        <v>705</v>
      </c>
      <c r="AA37" s="207">
        <f>ROUND(N(data!AL81), 0)</f>
        <v>0</v>
      </c>
      <c r="AB37" s="207">
        <f>ROUND(N(data!AL82), 0)</f>
        <v>0</v>
      </c>
      <c r="AC37" s="207">
        <f>ROUND(N(data!AL83), 0)</f>
        <v>4</v>
      </c>
      <c r="AD37" s="207">
        <f>ROUND(N(data!AL84), 0)</f>
        <v>0</v>
      </c>
      <c r="AE37" s="207">
        <f>ROUND(N(data!AL89), 0)</f>
        <v>1059548</v>
      </c>
      <c r="AF37" s="207">
        <f>ROUND(N(data!AL87), 0)</f>
        <v>888104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050</v>
      </c>
      <c r="B38" s="209" t="str">
        <f>RIGHT(data!$C$96,4)</f>
        <v>2023</v>
      </c>
      <c r="C38" s="12" t="str">
        <f>data!AM$55</f>
        <v>7330</v>
      </c>
      <c r="D38" s="12" t="s">
        <v>1157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050</v>
      </c>
      <c r="B39" s="209" t="str">
        <f>RIGHT(data!$C$96,4)</f>
        <v>2023</v>
      </c>
      <c r="C39" s="12" t="str">
        <f>data!AN$55</f>
        <v>7340</v>
      </c>
      <c r="D39" s="12" t="s">
        <v>1157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050</v>
      </c>
      <c r="B40" s="209" t="str">
        <f>RIGHT(data!$C$96,4)</f>
        <v>2023</v>
      </c>
      <c r="C40" s="12" t="str">
        <f>data!AO$55</f>
        <v>7350</v>
      </c>
      <c r="D40" s="12" t="s">
        <v>1157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050</v>
      </c>
      <c r="B41" s="209" t="str">
        <f>RIGHT(data!$C$96,4)</f>
        <v>2023</v>
      </c>
      <c r="C41" s="12" t="str">
        <f>data!AP$55</f>
        <v>7380</v>
      </c>
      <c r="D41" s="12" t="s">
        <v>1157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050</v>
      </c>
      <c r="B42" s="209" t="str">
        <f>RIGHT(data!$C$96,4)</f>
        <v>2023</v>
      </c>
      <c r="C42" s="12" t="str">
        <f>data!AQ$55</f>
        <v>7390</v>
      </c>
      <c r="D42" s="12" t="s">
        <v>1157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050</v>
      </c>
      <c r="B43" s="209" t="str">
        <f>RIGHT(data!$C$96,4)</f>
        <v>2023</v>
      </c>
      <c r="C43" s="12" t="str">
        <f>data!AR$55</f>
        <v>7400</v>
      </c>
      <c r="D43" s="12" t="s">
        <v>1157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2804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14500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14500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050</v>
      </c>
      <c r="B44" s="209" t="str">
        <f>RIGHT(data!$C$96,4)</f>
        <v>2023</v>
      </c>
      <c r="C44" s="12" t="str">
        <f>data!AS$55</f>
        <v>7410</v>
      </c>
      <c r="D44" s="12" t="s">
        <v>1157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050</v>
      </c>
      <c r="B45" s="209" t="str">
        <f>RIGHT(data!$C$96,4)</f>
        <v>2023</v>
      </c>
      <c r="C45" s="12" t="str">
        <f>data!AT$55</f>
        <v>7420</v>
      </c>
      <c r="D45" s="12" t="s">
        <v>1157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050</v>
      </c>
      <c r="B46" s="209" t="str">
        <f>RIGHT(data!$C$96,4)</f>
        <v>2023</v>
      </c>
      <c r="C46" s="12" t="str">
        <f>data!AU$55</f>
        <v>7430</v>
      </c>
      <c r="D46" s="12" t="s">
        <v>1157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050</v>
      </c>
      <c r="B47" s="209" t="str">
        <f>RIGHT(data!$C$96,4)</f>
        <v>2023</v>
      </c>
      <c r="C47" s="12" t="str">
        <f>data!AV$55</f>
        <v>7490</v>
      </c>
      <c r="D47" s="12" t="s">
        <v>1157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050</v>
      </c>
      <c r="B48" s="209" t="str">
        <f>RIGHT(data!$C$96,4)</f>
        <v>2023</v>
      </c>
      <c r="C48" s="12" t="str">
        <f>data!AW$55</f>
        <v>8200</v>
      </c>
      <c r="D48" s="12" t="s">
        <v>1157</v>
      </c>
      <c r="E48" s="207">
        <f>ROUND(N(data!AW59), 0)</f>
        <v>0</v>
      </c>
      <c r="F48" s="315">
        <f>ROUND(N(data!AW60), 2)</f>
        <v>0</v>
      </c>
      <c r="G48" s="207">
        <f>ROUND(N(data!AW61), 0)</f>
        <v>46382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3629</v>
      </c>
      <c r="M48" s="207">
        <f>ROUND(N(data!AW67), 0)</f>
        <v>0</v>
      </c>
      <c r="N48" s="207">
        <f>ROUND(N(data!AW68), 0)</f>
        <v>0</v>
      </c>
      <c r="O48" s="207">
        <f>ROUND(N(data!AW69), 0)</f>
        <v>37689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46939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-9250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050</v>
      </c>
      <c r="B49" s="209" t="str">
        <f>RIGHT(data!$C$96,4)</f>
        <v>2023</v>
      </c>
      <c r="C49" s="12" t="str">
        <f>data!AX$55</f>
        <v>8310</v>
      </c>
      <c r="D49" s="12" t="s">
        <v>1157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104</v>
      </c>
      <c r="K49" s="207">
        <f>ROUND(N(data!AX65), 0)</f>
        <v>0</v>
      </c>
      <c r="L49" s="207">
        <f>ROUND(N(data!AX66), 0)</f>
        <v>21602</v>
      </c>
      <c r="M49" s="207">
        <f>ROUND(N(data!AX67), 0)</f>
        <v>0</v>
      </c>
      <c r="N49" s="207">
        <f>ROUND(N(data!AX68), 0)</f>
        <v>113685</v>
      </c>
      <c r="O49" s="207">
        <f>ROUND(N(data!AX69), 0)</f>
        <v>59316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59316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050</v>
      </c>
      <c r="B50" s="209" t="str">
        <f>RIGHT(data!$C$96,4)</f>
        <v>2023</v>
      </c>
      <c r="C50" s="12" t="str">
        <f>data!AY$55</f>
        <v>8320</v>
      </c>
      <c r="D50" s="12" t="s">
        <v>1157</v>
      </c>
      <c r="E50" s="207">
        <f>ROUND(N(data!AY59), 0)</f>
        <v>0</v>
      </c>
      <c r="F50" s="315">
        <f>ROUND(N(data!AY60), 2)</f>
        <v>39.93</v>
      </c>
      <c r="G50" s="207">
        <f>ROUND(N(data!AY61), 0)</f>
        <v>1770094</v>
      </c>
      <c r="H50" s="207">
        <f>ROUND(N(data!AY62), 0)</f>
        <v>184652</v>
      </c>
      <c r="I50" s="207">
        <f>ROUND(N(data!AY63), 0)</f>
        <v>8310</v>
      </c>
      <c r="J50" s="207">
        <f>ROUND(N(data!AY64), 0)</f>
        <v>298038</v>
      </c>
      <c r="K50" s="207">
        <f>ROUND(N(data!AY65), 0)</f>
        <v>0</v>
      </c>
      <c r="L50" s="207">
        <f>ROUND(N(data!AY66), 0)</f>
        <v>1386212</v>
      </c>
      <c r="M50" s="207">
        <f>ROUND(N(data!AY67), 0)</f>
        <v>4654</v>
      </c>
      <c r="N50" s="207">
        <f>ROUND(N(data!AY68), 0)</f>
        <v>0</v>
      </c>
      <c r="O50" s="207">
        <f>ROUND(N(data!AY69), 0)</f>
        <v>1796545</v>
      </c>
      <c r="P50" s="207">
        <f>ROUND(N(data!AY70), 0)</f>
        <v>0</v>
      </c>
      <c r="Q50" s="207">
        <f>ROUND(N(data!AY71), 0)</f>
        <v>5187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1791358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755694</v>
      </c>
      <c r="AE50" s="207">
        <f>ROUND(N(data!AY89), 0)</f>
        <v>0</v>
      </c>
      <c r="AF50" s="207">
        <f>ROUND(N(data!AY87), 0)</f>
        <v>0</v>
      </c>
      <c r="AG50" s="207">
        <f>ROUND(N(data!AY90), 0)</f>
        <v>7091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050</v>
      </c>
      <c r="B51" s="209" t="str">
        <f>RIGHT(data!$C$96,4)</f>
        <v>2023</v>
      </c>
      <c r="C51" s="12" t="str">
        <f>data!AZ$55</f>
        <v>8330</v>
      </c>
      <c r="D51" s="12" t="s">
        <v>1157</v>
      </c>
      <c r="E51" s="207">
        <f>ROUND(N(data!AZ59), 0)</f>
        <v>0</v>
      </c>
      <c r="F51" s="315">
        <f>ROUND(N(data!AZ60), 2)</f>
        <v>0.72</v>
      </c>
      <c r="G51" s="207">
        <f>ROUND(N(data!AZ61), 0)</f>
        <v>33400</v>
      </c>
      <c r="H51" s="207">
        <f>ROUND(N(data!AZ62), 0)</f>
        <v>0</v>
      </c>
      <c r="I51" s="207">
        <f>ROUND(N(data!AZ63), 0)</f>
        <v>0</v>
      </c>
      <c r="J51" s="207">
        <f>ROUND(N(data!AZ64), 0)</f>
        <v>331</v>
      </c>
      <c r="K51" s="207">
        <f>ROUND(N(data!AZ65), 0)</f>
        <v>0</v>
      </c>
      <c r="L51" s="207">
        <f>ROUND(N(data!AZ66), 0)</f>
        <v>0</v>
      </c>
      <c r="M51" s="207">
        <f>ROUND(N(data!AZ67), 0)</f>
        <v>6000</v>
      </c>
      <c r="N51" s="207">
        <f>ROUND(N(data!AZ68), 0)</f>
        <v>0</v>
      </c>
      <c r="O51" s="207">
        <f>ROUND(N(data!AZ69), 0)</f>
        <v>33801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33801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-10</v>
      </c>
      <c r="AE51" s="207">
        <f>ROUND(N(data!AZ89), 0)</f>
        <v>0</v>
      </c>
      <c r="AF51" s="207">
        <f>ROUND(N(data!AZ87), 0)</f>
        <v>0</v>
      </c>
      <c r="AG51" s="207">
        <f>ROUND(N(data!AZ90), 0)</f>
        <v>191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050</v>
      </c>
      <c r="B52" s="209" t="str">
        <f>RIGHT(data!$C$96,4)</f>
        <v>2023</v>
      </c>
      <c r="C52" s="12" t="str">
        <f>data!BA$55</f>
        <v>8350</v>
      </c>
      <c r="D52" s="12" t="s">
        <v>1157</v>
      </c>
      <c r="E52" s="207">
        <f>ROUND(N(data!BA59), 0)</f>
        <v>0</v>
      </c>
      <c r="F52" s="315">
        <f>ROUND(N(data!BA60), 2)</f>
        <v>2.2599999999999998</v>
      </c>
      <c r="G52" s="207">
        <f>ROUND(N(data!BA61), 0)</f>
        <v>101959</v>
      </c>
      <c r="H52" s="207">
        <f>ROUND(N(data!BA62), 0)</f>
        <v>9168</v>
      </c>
      <c r="I52" s="207">
        <f>ROUND(N(data!BA63), 0)</f>
        <v>0</v>
      </c>
      <c r="J52" s="207">
        <f>ROUND(N(data!BA64), 0)</f>
        <v>-2722</v>
      </c>
      <c r="K52" s="207">
        <f>ROUND(N(data!BA65), 0)</f>
        <v>0</v>
      </c>
      <c r="L52" s="207">
        <f>ROUND(N(data!BA66), 0)</f>
        <v>9</v>
      </c>
      <c r="M52" s="207">
        <f>ROUND(N(data!BA67), 0)</f>
        <v>0</v>
      </c>
      <c r="N52" s="207">
        <f>ROUND(N(data!BA68), 0)</f>
        <v>0</v>
      </c>
      <c r="O52" s="207">
        <f>ROUND(N(data!BA69), 0)</f>
        <v>103726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542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103184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563</v>
      </c>
      <c r="AH52" s="207">
        <f>ROUND(N(data!BA91), 0)</f>
        <v>0</v>
      </c>
      <c r="AI52" s="207">
        <f>ROUND(N(data!BA92), 0)</f>
        <v>234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050</v>
      </c>
      <c r="B53" s="209" t="str">
        <f>RIGHT(data!$C$96,4)</f>
        <v>2023</v>
      </c>
      <c r="C53" s="12" t="str">
        <f>data!BB$55</f>
        <v>8360</v>
      </c>
      <c r="D53" s="12" t="s">
        <v>1157</v>
      </c>
      <c r="E53" s="207">
        <f>ROUND(N(data!BB59), 0)</f>
        <v>0</v>
      </c>
      <c r="F53" s="315">
        <f>ROUND(N(data!BB60), 2)</f>
        <v>12.53</v>
      </c>
      <c r="G53" s="207">
        <f>ROUND(N(data!BB61), 0)</f>
        <v>1299352</v>
      </c>
      <c r="H53" s="207">
        <f>ROUND(N(data!BB62), 0)</f>
        <v>125294</v>
      </c>
      <c r="I53" s="207">
        <f>ROUND(N(data!BB63), 0)</f>
        <v>0</v>
      </c>
      <c r="J53" s="207">
        <f>ROUND(N(data!BB64), 0)</f>
        <v>3973</v>
      </c>
      <c r="K53" s="207">
        <f>ROUND(N(data!BB65), 0)</f>
        <v>0</v>
      </c>
      <c r="L53" s="207">
        <f>ROUND(N(data!BB66), 0)</f>
        <v>32832</v>
      </c>
      <c r="M53" s="207">
        <f>ROUND(N(data!BB67), 0)</f>
        <v>0</v>
      </c>
      <c r="N53" s="207">
        <f>ROUND(N(data!BB68), 0)</f>
        <v>0</v>
      </c>
      <c r="O53" s="207">
        <f>ROUND(N(data!BB69), 0)</f>
        <v>1350161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1314961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5820</v>
      </c>
      <c r="AC53" s="207">
        <f>ROUND(N(data!BB83), 0)</f>
        <v>29380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1467</v>
      </c>
      <c r="AH53" s="207">
        <f>ROUND(N(data!BB91), 0)</f>
        <v>0</v>
      </c>
      <c r="AI53" s="207">
        <f>ROUND(N(data!BB92), 0)</f>
        <v>610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050</v>
      </c>
      <c r="B54" s="209" t="str">
        <f>RIGHT(data!$C$96,4)</f>
        <v>2023</v>
      </c>
      <c r="C54" s="12" t="str">
        <f>data!BC$55</f>
        <v>8370</v>
      </c>
      <c r="D54" s="12" t="s">
        <v>1157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050</v>
      </c>
      <c r="B55" s="209" t="str">
        <f>RIGHT(data!$C$96,4)</f>
        <v>2023</v>
      </c>
      <c r="C55" s="12" t="str">
        <f>data!BD$55</f>
        <v>8420</v>
      </c>
      <c r="D55" s="12" t="s">
        <v>1157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-14721</v>
      </c>
      <c r="K55" s="207">
        <f>ROUND(N(data!BD65), 0)</f>
        <v>0</v>
      </c>
      <c r="L55" s="207">
        <f>ROUND(N(data!BD66), 0)</f>
        <v>5170</v>
      </c>
      <c r="M55" s="207">
        <f>ROUND(N(data!BD67), 0)</f>
        <v>0</v>
      </c>
      <c r="N55" s="207">
        <f>ROUND(N(data!BD68), 0)</f>
        <v>0</v>
      </c>
      <c r="O55" s="207">
        <f>ROUND(N(data!BD69), 0)</f>
        <v>153870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153870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3553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050</v>
      </c>
      <c r="B56" s="209" t="str">
        <f>RIGHT(data!$C$96,4)</f>
        <v>2023</v>
      </c>
      <c r="C56" s="12" t="str">
        <f>data!BE$55</f>
        <v>8430</v>
      </c>
      <c r="D56" s="12" t="s">
        <v>1157</v>
      </c>
      <c r="E56" s="207">
        <f>ROUND(N(data!BE59), 0)</f>
        <v>197771</v>
      </c>
      <c r="F56" s="315">
        <f>ROUND(N(data!BE60), 2)</f>
        <v>75.11</v>
      </c>
      <c r="G56" s="207">
        <f>ROUND(N(data!BE61), 0)</f>
        <v>4302702</v>
      </c>
      <c r="H56" s="207">
        <f>ROUND(N(data!BE62), 0)</f>
        <v>445104</v>
      </c>
      <c r="I56" s="207">
        <f>ROUND(N(data!BE63), 0)</f>
        <v>0</v>
      </c>
      <c r="J56" s="207">
        <f>ROUND(N(data!BE64), 0)</f>
        <v>873056</v>
      </c>
      <c r="K56" s="207">
        <f>ROUND(N(data!BE65), 0)</f>
        <v>0</v>
      </c>
      <c r="L56" s="207">
        <f>ROUND(N(data!BE66), 0)</f>
        <v>621367</v>
      </c>
      <c r="M56" s="207">
        <f>ROUND(N(data!BE67), 0)</f>
        <v>346447</v>
      </c>
      <c r="N56" s="207">
        <f>ROUND(N(data!BE68), 0)</f>
        <v>0</v>
      </c>
      <c r="O56" s="207">
        <f>ROUND(N(data!BE69), 0)</f>
        <v>6260541</v>
      </c>
      <c r="P56" s="207">
        <f>ROUND(N(data!BE70), 0)</f>
        <v>0</v>
      </c>
      <c r="Q56" s="207">
        <f>ROUND(N(data!BE71), 0)</f>
        <v>0</v>
      </c>
      <c r="R56" s="207">
        <f>ROUND(N(data!BE72), 0)</f>
        <v>2985</v>
      </c>
      <c r="S56" s="207">
        <f>ROUND(N(data!BE73), 0)</f>
        <v>0</v>
      </c>
      <c r="T56" s="207">
        <f>ROUND(N(data!BE74), 0)</f>
        <v>32597</v>
      </c>
      <c r="U56" s="207">
        <f>ROUND(N(data!BE75), 0)</f>
        <v>402</v>
      </c>
      <c r="V56" s="207">
        <f>ROUND(N(data!BE76), 0)</f>
        <v>0</v>
      </c>
      <c r="W56" s="207">
        <f>ROUND(N(data!BE77), 0)</f>
        <v>223196</v>
      </c>
      <c r="X56" s="207">
        <f>ROUND(N(data!BE78), 0)</f>
        <v>4354390</v>
      </c>
      <c r="Y56" s="207">
        <f>ROUND(N(data!BE79), 0)</f>
        <v>0</v>
      </c>
      <c r="Z56" s="207">
        <f>ROUND(N(data!BE80), 0)</f>
        <v>8645</v>
      </c>
      <c r="AA56" s="207">
        <f>ROUND(N(data!BE81), 0)</f>
        <v>0</v>
      </c>
      <c r="AB56" s="207">
        <f>ROUND(N(data!BE82), 0)</f>
        <v>1600566</v>
      </c>
      <c r="AC56" s="207">
        <f>ROUND(N(data!BE83), 0)</f>
        <v>37760</v>
      </c>
      <c r="AD56" s="207">
        <f>ROUND(N(data!BE84), 0)</f>
        <v>53335</v>
      </c>
      <c r="AE56" s="207">
        <f>ROUND(N(data!BE89), 0)</f>
        <v>0</v>
      </c>
      <c r="AF56" s="207">
        <f>ROUND(N(data!BE87), 0)</f>
        <v>0</v>
      </c>
      <c r="AG56" s="207">
        <f>ROUND(N(data!BE90), 0)</f>
        <v>49859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050</v>
      </c>
      <c r="B57" s="209" t="str">
        <f>RIGHT(data!$C$96,4)</f>
        <v>2023</v>
      </c>
      <c r="C57" s="12" t="str">
        <f>data!BF$55</f>
        <v>8460</v>
      </c>
      <c r="D57" s="12" t="s">
        <v>1157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050</v>
      </c>
      <c r="B58" s="209" t="str">
        <f>RIGHT(data!$C$96,4)</f>
        <v>2023</v>
      </c>
      <c r="C58" s="12" t="str">
        <f>data!BG$55</f>
        <v>8470</v>
      </c>
      <c r="D58" s="12" t="s">
        <v>1157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545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050</v>
      </c>
      <c r="B59" s="209" t="str">
        <f>RIGHT(data!$C$96,4)</f>
        <v>2023</v>
      </c>
      <c r="C59" s="12" t="str">
        <f>data!BH$55</f>
        <v>8480</v>
      </c>
      <c r="D59" s="12" t="s">
        <v>1157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1903</v>
      </c>
      <c r="AH59" s="207">
        <f>ROUND(N(data!BH91), 0)</f>
        <v>0</v>
      </c>
      <c r="AI59" s="207">
        <f>ROUND(N(data!BH92), 0)</f>
        <v>791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050</v>
      </c>
      <c r="B60" s="209" t="str">
        <f>RIGHT(data!$C$96,4)</f>
        <v>2023</v>
      </c>
      <c r="C60" s="12" t="str">
        <f>data!BI$55</f>
        <v>8490</v>
      </c>
      <c r="D60" s="12" t="s">
        <v>1157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050</v>
      </c>
      <c r="B61" s="209" t="str">
        <f>RIGHT(data!$C$96,4)</f>
        <v>2023</v>
      </c>
      <c r="C61" s="12" t="str">
        <f>data!BJ$55</f>
        <v>8510</v>
      </c>
      <c r="D61" s="12" t="s">
        <v>1157</v>
      </c>
      <c r="E61" s="207">
        <f>ROUND(N(data!BJ59), 0)</f>
        <v>0</v>
      </c>
      <c r="F61" s="315">
        <f>ROUND(N(data!BJ60), 2)</f>
        <v>1.04</v>
      </c>
      <c r="G61" s="207">
        <f>ROUND(N(data!BJ61), 0)</f>
        <v>64826</v>
      </c>
      <c r="H61" s="207">
        <f>ROUND(N(data!BJ62), 0)</f>
        <v>6939</v>
      </c>
      <c r="I61" s="207">
        <f>ROUND(N(data!BJ63), 0)</f>
        <v>0</v>
      </c>
      <c r="J61" s="207">
        <f>ROUND(N(data!BJ64), 0)</f>
        <v>812</v>
      </c>
      <c r="K61" s="207">
        <f>ROUND(N(data!BJ65), 0)</f>
        <v>0</v>
      </c>
      <c r="L61" s="207">
        <f>ROUND(N(data!BJ66), 0)</f>
        <v>58</v>
      </c>
      <c r="M61" s="207">
        <f>ROUND(N(data!BJ67), 0)</f>
        <v>0</v>
      </c>
      <c r="N61" s="207">
        <f>ROUND(N(data!BJ68), 0)</f>
        <v>0</v>
      </c>
      <c r="O61" s="207">
        <f>ROUND(N(data!BJ69), 0)</f>
        <v>65785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65605</v>
      </c>
      <c r="Y61" s="207">
        <f>ROUND(N(data!BJ79), 0)</f>
        <v>180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291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050</v>
      </c>
      <c r="B62" s="209" t="str">
        <f>RIGHT(data!$C$96,4)</f>
        <v>2023</v>
      </c>
      <c r="C62" s="12" t="str">
        <f>data!BK$55</f>
        <v>8530</v>
      </c>
      <c r="D62" s="12" t="s">
        <v>1157</v>
      </c>
      <c r="E62" s="207">
        <f>ROUND(N(data!BK59), 0)</f>
        <v>0</v>
      </c>
      <c r="F62" s="315">
        <f>ROUND(N(data!BK60), 2)</f>
        <v>0</v>
      </c>
      <c r="G62" s="207">
        <f>ROUND(N(data!BK61), 0)</f>
        <v>-6794</v>
      </c>
      <c r="H62" s="207">
        <f>ROUND(N(data!BK62), 0)</f>
        <v>199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-6876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-6876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050</v>
      </c>
      <c r="B63" s="209" t="str">
        <f>RIGHT(data!$C$96,4)</f>
        <v>2023</v>
      </c>
      <c r="C63" s="12" t="str">
        <f>data!BL$55</f>
        <v>8560</v>
      </c>
      <c r="D63" s="12" t="s">
        <v>1157</v>
      </c>
      <c r="E63" s="207">
        <f>ROUND(N(data!BL59), 0)</f>
        <v>0</v>
      </c>
      <c r="F63" s="315">
        <f>ROUND(N(data!BL60), 2)</f>
        <v>0</v>
      </c>
      <c r="G63" s="207">
        <f>ROUND(N(data!BL61), 0)</f>
        <v>-53299</v>
      </c>
      <c r="H63" s="207">
        <f>ROUND(N(data!BL62), 0)</f>
        <v>1450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1406</v>
      </c>
      <c r="M63" s="207">
        <f>ROUND(N(data!BL67), 0)</f>
        <v>0</v>
      </c>
      <c r="N63" s="207">
        <f>ROUND(N(data!BL68), 0)</f>
        <v>0</v>
      </c>
      <c r="O63" s="207">
        <f>ROUND(N(data!BL69), 0)</f>
        <v>-53939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-53939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2671</v>
      </c>
      <c r="AH63" s="207">
        <f>ROUND(N(data!BL91), 0)</f>
        <v>0</v>
      </c>
      <c r="AI63" s="207">
        <f>ROUND(N(data!BL92), 0)</f>
        <v>1110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050</v>
      </c>
      <c r="B64" s="209" t="str">
        <f>RIGHT(data!$C$96,4)</f>
        <v>2023</v>
      </c>
      <c r="C64" s="12" t="str">
        <f>data!BM$55</f>
        <v>8590</v>
      </c>
      <c r="D64" s="12" t="s">
        <v>1157</v>
      </c>
      <c r="E64" s="207">
        <f>ROUND(N(data!BM59), 0)</f>
        <v>0</v>
      </c>
      <c r="F64" s="315">
        <f>ROUND(N(data!BM60), 2)</f>
        <v>3.07</v>
      </c>
      <c r="G64" s="207">
        <f>ROUND(N(data!BM61), 0)</f>
        <v>52171</v>
      </c>
      <c r="H64" s="207">
        <f>ROUND(N(data!BM62), 0)</f>
        <v>20843</v>
      </c>
      <c r="I64" s="207">
        <f>ROUND(N(data!BM63), 0)</f>
        <v>0</v>
      </c>
      <c r="J64" s="207">
        <f>ROUND(N(data!BM64), 0)</f>
        <v>52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53398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52798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600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050</v>
      </c>
      <c r="B65" s="209" t="str">
        <f>RIGHT(data!$C$96,4)</f>
        <v>2023</v>
      </c>
      <c r="C65" s="12" t="str">
        <f>data!BN$55</f>
        <v>8610</v>
      </c>
      <c r="D65" s="12" t="s">
        <v>1157</v>
      </c>
      <c r="E65" s="207">
        <f>ROUND(N(data!BN59), 0)</f>
        <v>0</v>
      </c>
      <c r="F65" s="315">
        <f>ROUND(N(data!BN60), 2)</f>
        <v>4.25</v>
      </c>
      <c r="G65" s="207">
        <f>ROUND(N(data!BN61), 0)</f>
        <v>1103133</v>
      </c>
      <c r="H65" s="207">
        <f>ROUND(N(data!BN62), 0)</f>
        <v>143371</v>
      </c>
      <c r="I65" s="207">
        <f>ROUND(N(data!BN63), 0)</f>
        <v>1771894</v>
      </c>
      <c r="J65" s="207">
        <f>ROUND(N(data!BN64), 0)</f>
        <v>600754</v>
      </c>
      <c r="K65" s="207">
        <f>ROUND(N(data!BN65), 0)</f>
        <v>0</v>
      </c>
      <c r="L65" s="207">
        <f>ROUND(N(data!BN66), 0)</f>
        <v>6605180</v>
      </c>
      <c r="M65" s="207">
        <f>ROUND(N(data!BN67), 0)</f>
        <v>2508601</v>
      </c>
      <c r="N65" s="207">
        <f>ROUND(N(data!BN68), 0)</f>
        <v>1189776</v>
      </c>
      <c r="O65" s="207">
        <f>ROUND(N(data!BN69), 0)</f>
        <v>3075389</v>
      </c>
      <c r="P65" s="207">
        <f>ROUND(N(data!BN70), 0)</f>
        <v>931</v>
      </c>
      <c r="Q65" s="207">
        <f>ROUND(N(data!BN71), 0)</f>
        <v>0</v>
      </c>
      <c r="R65" s="207">
        <f>ROUND(N(data!BN72), 0)</f>
        <v>34678</v>
      </c>
      <c r="S65" s="207">
        <f>ROUND(N(data!BN73), 0)</f>
        <v>-582</v>
      </c>
      <c r="T65" s="207">
        <f>ROUND(N(data!BN74), 0)</f>
        <v>0</v>
      </c>
      <c r="U65" s="207">
        <f>ROUND(N(data!BN75), 0)</f>
        <v>84142</v>
      </c>
      <c r="V65" s="207">
        <f>ROUND(N(data!BN76), 0)</f>
        <v>0</v>
      </c>
      <c r="W65" s="207">
        <f>ROUND(N(data!BN77), 0)</f>
        <v>66756</v>
      </c>
      <c r="X65" s="207">
        <f>ROUND(N(data!BN78), 0)</f>
        <v>1116385</v>
      </c>
      <c r="Y65" s="207">
        <f>ROUND(N(data!BN79), 0)</f>
        <v>72125</v>
      </c>
      <c r="Z65" s="207">
        <f>ROUND(N(data!BN80), 0)</f>
        <v>0</v>
      </c>
      <c r="AA65" s="207">
        <f>ROUND(N(data!BN81), 0)</f>
        <v>1421732</v>
      </c>
      <c r="AB65" s="207">
        <f>ROUND(N(data!BN82), 0)</f>
        <v>194408</v>
      </c>
      <c r="AC65" s="207">
        <f>ROUND(N(data!BN83), 0)</f>
        <v>84814</v>
      </c>
      <c r="AD65" s="207">
        <f>ROUND(N(data!BN84), 0)</f>
        <v>259929</v>
      </c>
      <c r="AE65" s="207">
        <f>ROUND(N(data!BN89), 0)</f>
        <v>0</v>
      </c>
      <c r="AF65" s="207">
        <f>ROUND(N(data!BN87), 0)</f>
        <v>0</v>
      </c>
      <c r="AG65" s="207">
        <f>ROUND(N(data!BN90), 0)</f>
        <v>7576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050</v>
      </c>
      <c r="B66" s="209" t="str">
        <f>RIGHT(data!$C$96,4)</f>
        <v>2023</v>
      </c>
      <c r="C66" s="12" t="str">
        <f>data!BO$55</f>
        <v>8620</v>
      </c>
      <c r="D66" s="12" t="s">
        <v>1157</v>
      </c>
      <c r="E66" s="207">
        <f>ROUND(N(data!BO59), 0)</f>
        <v>0</v>
      </c>
      <c r="F66" s="315">
        <f>ROUND(N(data!BO60), 2)</f>
        <v>0.51</v>
      </c>
      <c r="G66" s="207">
        <f>ROUND(N(data!BO61), 0)</f>
        <v>20747</v>
      </c>
      <c r="H66" s="207">
        <f>ROUND(N(data!BO62), 0)</f>
        <v>56407</v>
      </c>
      <c r="I66" s="207">
        <f>ROUND(N(data!BO63), 0)</f>
        <v>2220</v>
      </c>
      <c r="J66" s="207">
        <f>ROUND(N(data!BO64), 0)</f>
        <v>0</v>
      </c>
      <c r="K66" s="207">
        <f>ROUND(N(data!BO65), 0)</f>
        <v>0</v>
      </c>
      <c r="L66" s="207">
        <f>ROUND(N(data!BO66), 0)</f>
        <v>8953</v>
      </c>
      <c r="M66" s="207">
        <f>ROUND(N(data!BO67), 0)</f>
        <v>0</v>
      </c>
      <c r="N66" s="207">
        <f>ROUND(N(data!BO68), 0)</f>
        <v>0</v>
      </c>
      <c r="O66" s="207">
        <f>ROUND(N(data!BO69), 0)</f>
        <v>20996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20996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050</v>
      </c>
      <c r="B67" s="209" t="str">
        <f>RIGHT(data!$C$96,4)</f>
        <v>2023</v>
      </c>
      <c r="C67" s="12" t="str">
        <f>data!BP$55</f>
        <v>8630</v>
      </c>
      <c r="D67" s="12" t="s">
        <v>1157</v>
      </c>
      <c r="E67" s="207">
        <f>ROUND(N(data!BP59), 0)</f>
        <v>0</v>
      </c>
      <c r="F67" s="315">
        <f>ROUND(N(data!BP60), 2)</f>
        <v>2.2200000000000002</v>
      </c>
      <c r="G67" s="207">
        <f>ROUND(N(data!BP61), 0)</f>
        <v>126346</v>
      </c>
      <c r="H67" s="207">
        <f>ROUND(N(data!BP62), 0)</f>
        <v>11770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127864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127864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050</v>
      </c>
      <c r="B68" s="209" t="str">
        <f>RIGHT(data!$C$96,4)</f>
        <v>2023</v>
      </c>
      <c r="C68" s="12" t="str">
        <f>data!BQ$55</f>
        <v>8640</v>
      </c>
      <c r="D68" s="12" t="s">
        <v>1157</v>
      </c>
      <c r="E68" s="207">
        <f>ROUND(N(data!BQ59), 0)</f>
        <v>0</v>
      </c>
      <c r="F68" s="315">
        <f>ROUND(N(data!BQ60), 2)</f>
        <v>2.92</v>
      </c>
      <c r="G68" s="207">
        <f>ROUND(N(data!BQ61), 0)</f>
        <v>336023</v>
      </c>
      <c r="H68" s="207">
        <f>ROUND(N(data!BQ62), 0)</f>
        <v>32896</v>
      </c>
      <c r="I68" s="207">
        <f>ROUND(N(data!BQ63), 0)</f>
        <v>0</v>
      </c>
      <c r="J68" s="207">
        <f>ROUND(N(data!BQ64), 0)</f>
        <v>2602</v>
      </c>
      <c r="K68" s="207">
        <f>ROUND(N(data!BQ65), 0)</f>
        <v>0</v>
      </c>
      <c r="L68" s="207">
        <f>ROUND(N(data!BQ66), 0)</f>
        <v>1398</v>
      </c>
      <c r="M68" s="207">
        <f>ROUND(N(data!BQ67), 0)</f>
        <v>0</v>
      </c>
      <c r="N68" s="207">
        <f>ROUND(N(data!BQ68), 0)</f>
        <v>19794</v>
      </c>
      <c r="O68" s="207">
        <f>ROUND(N(data!BQ69), 0)</f>
        <v>340548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340060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75</v>
      </c>
      <c r="AC68" s="207">
        <f>ROUND(N(data!BQ83), 0)</f>
        <v>413</v>
      </c>
      <c r="AD68" s="207">
        <f>ROUND(N(data!BQ84), 0)</f>
        <v>507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050</v>
      </c>
      <c r="B69" s="209" t="str">
        <f>RIGHT(data!$C$96,4)</f>
        <v>2023</v>
      </c>
      <c r="C69" s="12" t="str">
        <f>data!BR$55</f>
        <v>8650</v>
      </c>
      <c r="D69" s="12" t="s">
        <v>1157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25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25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050</v>
      </c>
      <c r="B70" s="209" t="str">
        <f>RIGHT(data!$C$96,4)</f>
        <v>2023</v>
      </c>
      <c r="C70" s="12" t="str">
        <f>data!BS$55</f>
        <v>8660</v>
      </c>
      <c r="D70" s="12" t="s">
        <v>1157</v>
      </c>
      <c r="E70" s="207">
        <f>ROUND(N(data!BS59), 0)</f>
        <v>0</v>
      </c>
      <c r="F70" s="315">
        <f>ROUND(N(data!BS60), 2)</f>
        <v>4.01</v>
      </c>
      <c r="G70" s="207">
        <f>ROUND(N(data!BS61), 0)</f>
        <v>410645</v>
      </c>
      <c r="H70" s="207">
        <f>ROUND(N(data!BS62), 0)</f>
        <v>39956</v>
      </c>
      <c r="I70" s="207">
        <f>ROUND(N(data!BS63), 0)</f>
        <v>263</v>
      </c>
      <c r="J70" s="207">
        <f>ROUND(N(data!BS64), 0)</f>
        <v>28195</v>
      </c>
      <c r="K70" s="207">
        <f>ROUND(N(data!BS65), 0)</f>
        <v>0</v>
      </c>
      <c r="L70" s="207">
        <f>ROUND(N(data!BS66), 0)</f>
        <v>44524</v>
      </c>
      <c r="M70" s="207">
        <f>ROUND(N(data!BS67), 0)</f>
        <v>0</v>
      </c>
      <c r="N70" s="207">
        <f>ROUND(N(data!BS68), 0)</f>
        <v>115</v>
      </c>
      <c r="O70" s="207">
        <f>ROUND(N(data!BS69), 0)</f>
        <v>460325</v>
      </c>
      <c r="P70" s="207">
        <f>ROUND(N(data!BS70), 0)</f>
        <v>0</v>
      </c>
      <c r="Q70" s="207">
        <f>ROUND(N(data!BS71), 0)</f>
        <v>0</v>
      </c>
      <c r="R70" s="207">
        <f>ROUND(N(data!BS72), 0)</f>
        <v>120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415578</v>
      </c>
      <c r="Y70" s="207">
        <f>ROUND(N(data!BS79), 0)</f>
        <v>0</v>
      </c>
      <c r="Z70" s="207">
        <f>ROUND(N(data!BS80), 0)</f>
        <v>170</v>
      </c>
      <c r="AA70" s="207">
        <f>ROUND(N(data!BS81), 0)</f>
        <v>0</v>
      </c>
      <c r="AB70" s="207">
        <f>ROUND(N(data!BS82), 0)</f>
        <v>0</v>
      </c>
      <c r="AC70" s="207">
        <f>ROUND(N(data!BS83), 0)</f>
        <v>44457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63</v>
      </c>
      <c r="AH70" s="207">
        <f>ROUND(N(data!BS91), 0)</f>
        <v>0</v>
      </c>
      <c r="AI70" s="207">
        <f>ROUND(N(data!BS92), 0)</f>
        <v>26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050</v>
      </c>
      <c r="B71" s="209" t="str">
        <f>RIGHT(data!$C$96,4)</f>
        <v>2023</v>
      </c>
      <c r="C71" s="12" t="str">
        <f>data!BT$55</f>
        <v>8670</v>
      </c>
      <c r="D71" s="12" t="s">
        <v>1157</v>
      </c>
      <c r="E71" s="207">
        <f>ROUND(N(data!BT59), 0)</f>
        <v>0</v>
      </c>
      <c r="F71" s="315">
        <f>ROUND(N(data!BT60), 2)</f>
        <v>4.09</v>
      </c>
      <c r="G71" s="207">
        <f>ROUND(N(data!BT61), 0)</f>
        <v>342079</v>
      </c>
      <c r="H71" s="207">
        <f>ROUND(N(data!BT62), 0)</f>
        <v>41447</v>
      </c>
      <c r="I71" s="207">
        <f>ROUND(N(data!BT63), 0)</f>
        <v>0</v>
      </c>
      <c r="J71" s="207">
        <f>ROUND(N(data!BT64), 0)</f>
        <v>4243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352219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346188</v>
      </c>
      <c r="Y71" s="207">
        <f>ROUND(N(data!BT79), 0)</f>
        <v>524</v>
      </c>
      <c r="Z71" s="207">
        <f>ROUND(N(data!BT80), 0)</f>
        <v>295</v>
      </c>
      <c r="AA71" s="207">
        <f>ROUND(N(data!BT81), 0)</f>
        <v>0</v>
      </c>
      <c r="AB71" s="207">
        <f>ROUND(N(data!BT82), 0)</f>
        <v>0</v>
      </c>
      <c r="AC71" s="207">
        <f>ROUND(N(data!BT83), 0)</f>
        <v>5212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813</v>
      </c>
      <c r="AH71" s="207">
        <f>ROUND(N(data!BT91), 0)</f>
        <v>0</v>
      </c>
      <c r="AI71" s="207">
        <f>ROUND(N(data!BT92), 0)</f>
        <v>338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050</v>
      </c>
      <c r="B72" s="209" t="str">
        <f>RIGHT(data!$C$96,4)</f>
        <v>2023</v>
      </c>
      <c r="C72" s="12" t="str">
        <f>data!BU$55</f>
        <v>8680</v>
      </c>
      <c r="D72" s="12" t="s">
        <v>1157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050</v>
      </c>
      <c r="B73" s="209" t="str">
        <f>RIGHT(data!$C$96,4)</f>
        <v>2023</v>
      </c>
      <c r="C73" s="12" t="str">
        <f>data!BV$55</f>
        <v>8690</v>
      </c>
      <c r="D73" s="12" t="s">
        <v>1157</v>
      </c>
      <c r="E73" s="207">
        <f>ROUND(N(data!BV59), 0)</f>
        <v>0</v>
      </c>
      <c r="F73" s="315">
        <f>ROUND(N(data!BV60), 2)</f>
        <v>0</v>
      </c>
      <c r="G73" s="207">
        <f>ROUND(N(data!BV61), 0)</f>
        <v>-12616</v>
      </c>
      <c r="H73" s="207">
        <f>ROUND(N(data!BV62), 0)</f>
        <v>179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-12768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-12768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1480</v>
      </c>
      <c r="AH73" s="207">
        <f>ROUND(N(data!BV91), 0)</f>
        <v>0</v>
      </c>
      <c r="AI73" s="207">
        <f>ROUND(N(data!BV92), 0)</f>
        <v>615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050</v>
      </c>
      <c r="B74" s="209" t="str">
        <f>RIGHT(data!$C$96,4)</f>
        <v>2023</v>
      </c>
      <c r="C74" s="12" t="str">
        <f>data!BW$55</f>
        <v>8700</v>
      </c>
      <c r="D74" s="12" t="s">
        <v>1157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050</v>
      </c>
      <c r="B75" s="209" t="str">
        <f>RIGHT(data!$C$96,4)</f>
        <v>2023</v>
      </c>
      <c r="C75" s="12" t="str">
        <f>data!BX$55</f>
        <v>8710</v>
      </c>
      <c r="D75" s="12" t="s">
        <v>1157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050</v>
      </c>
      <c r="B76" s="209" t="str">
        <f>RIGHT(data!$C$96,4)</f>
        <v>2023</v>
      </c>
      <c r="C76" s="12" t="str">
        <f>data!BY$55</f>
        <v>8720</v>
      </c>
      <c r="D76" s="12" t="s">
        <v>1157</v>
      </c>
      <c r="E76" s="207">
        <f>ROUND(N(data!BY59), 0)</f>
        <v>0</v>
      </c>
      <c r="F76" s="315">
        <f>ROUND(N(data!BY60), 2)</f>
        <v>16.11</v>
      </c>
      <c r="G76" s="207">
        <f>ROUND(N(data!BY61), 0)</f>
        <v>2296900</v>
      </c>
      <c r="H76" s="207">
        <f>ROUND(N(data!BY62), 0)</f>
        <v>236326</v>
      </c>
      <c r="I76" s="207">
        <f>ROUND(N(data!BY63), 0)</f>
        <v>77070</v>
      </c>
      <c r="J76" s="207">
        <f>ROUND(N(data!BY64), 0)</f>
        <v>97194</v>
      </c>
      <c r="K76" s="207">
        <f>ROUND(N(data!BY65), 0)</f>
        <v>0</v>
      </c>
      <c r="L76" s="207">
        <f>ROUND(N(data!BY66), 0)</f>
        <v>320541</v>
      </c>
      <c r="M76" s="207">
        <f>ROUND(N(data!BY67), 0)</f>
        <v>114701</v>
      </c>
      <c r="N76" s="207">
        <f>ROUND(N(data!BY68), 0)</f>
        <v>36619</v>
      </c>
      <c r="O76" s="207">
        <f>ROUND(N(data!BY69), 0)</f>
        <v>2460720</v>
      </c>
      <c r="P76" s="207">
        <f>ROUND(N(data!BY70), 0)</f>
        <v>0</v>
      </c>
      <c r="Q76" s="207">
        <f>ROUND(N(data!BY71), 0)</f>
        <v>26705</v>
      </c>
      <c r="R76" s="207">
        <f>ROUND(N(data!BY72), 0)</f>
        <v>1950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24147</v>
      </c>
      <c r="X76" s="207">
        <f>ROUND(N(data!BY78), 0)</f>
        <v>2324492</v>
      </c>
      <c r="Y76" s="207">
        <f>ROUND(N(data!BY79), 0)</f>
        <v>2748</v>
      </c>
      <c r="Z76" s="207">
        <f>ROUND(N(data!BY80), 0)</f>
        <v>3688</v>
      </c>
      <c r="AA76" s="207">
        <f>ROUND(N(data!BY81), 0)</f>
        <v>3226</v>
      </c>
      <c r="AB76" s="207">
        <f>ROUND(N(data!BY82), 0)</f>
        <v>1125</v>
      </c>
      <c r="AC76" s="207">
        <f>ROUND(N(data!BY83), 0)</f>
        <v>72639</v>
      </c>
      <c r="AD76" s="207">
        <f>ROUND(N(data!BY84), 0)</f>
        <v>75</v>
      </c>
      <c r="AE76" s="207">
        <f>ROUND(N(data!BY89), 0)</f>
        <v>0</v>
      </c>
      <c r="AF76" s="207">
        <f>ROUND(N(data!BY87), 0)</f>
        <v>0</v>
      </c>
      <c r="AG76" s="207">
        <f>ROUND(N(data!BY90), 0)</f>
        <v>2049</v>
      </c>
      <c r="AH76" s="207">
        <f>ROUND(N(data!BY91), 0)</f>
        <v>0</v>
      </c>
      <c r="AI76" s="207">
        <f>ROUND(N(data!BY92), 0)</f>
        <v>852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050</v>
      </c>
      <c r="B77" s="209" t="str">
        <f>RIGHT(data!$C$96,4)</f>
        <v>2023</v>
      </c>
      <c r="C77" s="12" t="str">
        <f>data!BZ$55</f>
        <v>8730</v>
      </c>
      <c r="D77" s="12" t="s">
        <v>1157</v>
      </c>
      <c r="E77" s="207">
        <f>ROUND(N(data!BZ59), 0)</f>
        <v>0</v>
      </c>
      <c r="F77" s="315">
        <f>ROUND(N(data!BZ60), 2)</f>
        <v>18.46</v>
      </c>
      <c r="G77" s="207">
        <f>ROUND(N(data!BZ61), 0)</f>
        <v>1486463</v>
      </c>
      <c r="H77" s="207">
        <f>ROUND(N(data!BZ62), 0)</f>
        <v>383711</v>
      </c>
      <c r="I77" s="207">
        <f>ROUND(N(data!BZ63), 0)</f>
        <v>0</v>
      </c>
      <c r="J77" s="207">
        <f>ROUND(N(data!BZ64), 0)</f>
        <v>472</v>
      </c>
      <c r="K77" s="207">
        <f>ROUND(N(data!BZ65), 0)</f>
        <v>0</v>
      </c>
      <c r="L77" s="207">
        <f>ROUND(N(data!BZ66), 0)</f>
        <v>60</v>
      </c>
      <c r="M77" s="207">
        <f>ROUND(N(data!BZ67), 0)</f>
        <v>0</v>
      </c>
      <c r="N77" s="207">
        <f>ROUND(N(data!BZ68), 0)</f>
        <v>0</v>
      </c>
      <c r="O77" s="207">
        <f>ROUND(N(data!BZ69), 0)</f>
        <v>1514780</v>
      </c>
      <c r="P77" s="207">
        <f>ROUND(N(data!BZ70), 0)</f>
        <v>0</v>
      </c>
      <c r="Q77" s="207">
        <f>ROUND(N(data!BZ71), 0)</f>
        <v>9564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1504320</v>
      </c>
      <c r="Y77" s="207">
        <f>ROUND(N(data!BZ79), 0)</f>
        <v>0</v>
      </c>
      <c r="Z77" s="207">
        <f>ROUND(N(data!BZ80), 0)</f>
        <v>270</v>
      </c>
      <c r="AA77" s="207">
        <f>ROUND(N(data!BZ81), 0)</f>
        <v>0</v>
      </c>
      <c r="AB77" s="207">
        <f>ROUND(N(data!BZ82), 0)</f>
        <v>605</v>
      </c>
      <c r="AC77" s="207">
        <f>ROUND(N(data!BZ83), 0)</f>
        <v>21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050</v>
      </c>
      <c r="B78" s="209" t="str">
        <f>RIGHT(data!$C$96,4)</f>
        <v>2023</v>
      </c>
      <c r="C78" s="12" t="str">
        <f>data!CA$55</f>
        <v>8740</v>
      </c>
      <c r="D78" s="12" t="s">
        <v>1157</v>
      </c>
      <c r="E78" s="207">
        <f>ROUND(N(data!CA59), 0)</f>
        <v>0</v>
      </c>
      <c r="F78" s="315">
        <f>ROUND(N(data!CA60), 2)</f>
        <v>8.02</v>
      </c>
      <c r="G78" s="207">
        <f>ROUND(N(data!CA61), 0)</f>
        <v>633305</v>
      </c>
      <c r="H78" s="207">
        <f>ROUND(N(data!CA62), 0)</f>
        <v>41454</v>
      </c>
      <c r="I78" s="207">
        <f>ROUND(N(data!CA63), 0)</f>
        <v>0</v>
      </c>
      <c r="J78" s="207">
        <f>ROUND(N(data!CA64), 0)</f>
        <v>114</v>
      </c>
      <c r="K78" s="207">
        <f>ROUND(N(data!CA65), 0)</f>
        <v>0</v>
      </c>
      <c r="L78" s="207">
        <f>ROUND(N(data!CA66), 0)</f>
        <v>1507</v>
      </c>
      <c r="M78" s="207">
        <f>ROUND(N(data!CA67), 0)</f>
        <v>0</v>
      </c>
      <c r="N78" s="207">
        <f>ROUND(N(data!CA68), 0)</f>
        <v>0</v>
      </c>
      <c r="O78" s="207">
        <f>ROUND(N(data!CA69), 0)</f>
        <v>659447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640913</v>
      </c>
      <c r="Y78" s="207">
        <f>ROUND(N(data!CA79), 0)</f>
        <v>0</v>
      </c>
      <c r="Z78" s="207">
        <f>ROUND(N(data!CA80), 0)</f>
        <v>3180</v>
      </c>
      <c r="AA78" s="207">
        <f>ROUND(N(data!CA81), 0)</f>
        <v>0</v>
      </c>
      <c r="AB78" s="207">
        <f>ROUND(N(data!CA82), 0)</f>
        <v>0</v>
      </c>
      <c r="AC78" s="207">
        <f>ROUND(N(data!CA83), 0)</f>
        <v>15354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050</v>
      </c>
      <c r="B79" s="209" t="str">
        <f>RIGHT(data!$C$96,4)</f>
        <v>2023</v>
      </c>
      <c r="C79" s="12" t="str">
        <f>data!CB$55</f>
        <v>8770</v>
      </c>
      <c r="D79" s="12" t="s">
        <v>1157</v>
      </c>
      <c r="E79" s="207">
        <f>ROUND(N(data!CB59), 0)</f>
        <v>0</v>
      </c>
      <c r="F79" s="315">
        <f>ROUND(N(data!CB60), 2)</f>
        <v>9.0299999999999994</v>
      </c>
      <c r="G79" s="207">
        <f>ROUND(N(data!CB61), 0)</f>
        <v>634355</v>
      </c>
      <c r="H79" s="207">
        <f>ROUND(N(data!CB62), 0)</f>
        <v>67203</v>
      </c>
      <c r="I79" s="207">
        <f>ROUND(N(data!CB63), 0)</f>
        <v>0</v>
      </c>
      <c r="J79" s="207">
        <f>ROUND(N(data!CB64), 0)</f>
        <v>17746</v>
      </c>
      <c r="K79" s="207">
        <f>ROUND(N(data!CB65), 0)</f>
        <v>0</v>
      </c>
      <c r="L79" s="207">
        <f>ROUND(N(data!CB66), 0)</f>
        <v>805</v>
      </c>
      <c r="M79" s="207">
        <f>ROUND(N(data!CB67), 0)</f>
        <v>0</v>
      </c>
      <c r="N79" s="207">
        <f>ROUND(N(data!CB68), 0)</f>
        <v>36874</v>
      </c>
      <c r="O79" s="207">
        <f>ROUND(N(data!CB69), 0)</f>
        <v>1833214</v>
      </c>
      <c r="P79" s="207">
        <f>ROUND(N(data!CB70), 0)</f>
        <v>0</v>
      </c>
      <c r="Q79" s="207">
        <f>ROUND(N(data!CB71), 0)</f>
        <v>296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641975</v>
      </c>
      <c r="Y79" s="207">
        <f>ROUND(N(data!CB79), 0)</f>
        <v>0</v>
      </c>
      <c r="Z79" s="207">
        <f>ROUND(N(data!CB80), 0)</f>
        <v>1833</v>
      </c>
      <c r="AA79" s="207">
        <f>ROUND(N(data!CB81), 0)</f>
        <v>0</v>
      </c>
      <c r="AB79" s="207">
        <f>ROUND(N(data!CB82), 0)</f>
        <v>44534</v>
      </c>
      <c r="AC79" s="207">
        <f>ROUND(N(data!CB83), 0)</f>
        <v>1144576</v>
      </c>
      <c r="AD79" s="207">
        <f>ROUND(N(data!CB84), 0)</f>
        <v>14141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050</v>
      </c>
      <c r="B80" s="209" t="str">
        <f>RIGHT(data!$C$96,4)</f>
        <v>2023</v>
      </c>
      <c r="C80" s="12" t="str">
        <f>data!CC$55</f>
        <v>8790</v>
      </c>
      <c r="D80" s="12" t="s">
        <v>1157</v>
      </c>
      <c r="E80" s="207">
        <f>ROUND(N(data!CC59), 0)</f>
        <v>0</v>
      </c>
      <c r="F80" s="315">
        <f>ROUND(N(data!CC60), 2)</f>
        <v>12.04</v>
      </c>
      <c r="G80" s="207">
        <f>ROUND(N(data!CC61), 0)</f>
        <v>947140</v>
      </c>
      <c r="H80" s="207">
        <f>ROUND(N(data!CC62), 0)</f>
        <v>176535</v>
      </c>
      <c r="I80" s="207">
        <f>ROUND(N(data!CC63), 0)</f>
        <v>0</v>
      </c>
      <c r="J80" s="207">
        <f>ROUND(N(data!CC64), 0)</f>
        <v>-129886</v>
      </c>
      <c r="K80" s="207">
        <f>ROUND(N(data!CC65), 0)</f>
        <v>0</v>
      </c>
      <c r="L80" s="207">
        <f>ROUND(N(data!CC66), 0)</f>
        <v>5237</v>
      </c>
      <c r="M80" s="207">
        <f>ROUND(N(data!CC67), 0)</f>
        <v>0</v>
      </c>
      <c r="N80" s="207">
        <f>ROUND(N(data!CC68), 0)</f>
        <v>53642</v>
      </c>
      <c r="O80" s="207">
        <f>ROUND(N(data!CC69), 0)</f>
        <v>3694015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958518</v>
      </c>
      <c r="Y80" s="207">
        <f>ROUND(N(data!CC79), 0)</f>
        <v>0</v>
      </c>
      <c r="Z80" s="207">
        <f>ROUND(N(data!CC80), 0)</f>
        <v>107243</v>
      </c>
      <c r="AA80" s="207">
        <f>ROUND(N(data!CC81), 0)</f>
        <v>2591065</v>
      </c>
      <c r="AB80" s="207">
        <f>ROUND(N(data!CC82), 0)</f>
        <v>23911</v>
      </c>
      <c r="AC80" s="207">
        <f>ROUND(N(data!CC83), 0)</f>
        <v>13278</v>
      </c>
      <c r="AD80" s="207">
        <f>ROUND(N(data!CC84), 0)</f>
        <v>39395</v>
      </c>
      <c r="AE80" s="207">
        <f>ROUND(N(data!CC89), 0)</f>
        <v>0</v>
      </c>
      <c r="AF80" s="207">
        <f>ROUND(N(data!CC87), 0)</f>
        <v>0</v>
      </c>
      <c r="AG80" s="207">
        <f>ROUND(N(data!CC90), 0)</f>
        <v>6064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B425-83C7-464A-83B8-52C24DB00DFD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698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699</v>
      </c>
      <c r="G3" s="10"/>
      <c r="J3" s="108"/>
    </row>
    <row r="4" spans="2:10" x14ac:dyDescent="0.35">
      <c r="B4" s="107"/>
      <c r="F4" s="10" t="s">
        <v>700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701</v>
      </c>
      <c r="G8" s="10"/>
      <c r="J8" s="108"/>
    </row>
    <row r="9" spans="2:10" x14ac:dyDescent="0.3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5">
      <c r="B10" s="107"/>
      <c r="F10" s="10" t="s">
        <v>703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704</v>
      </c>
      <c r="G12" s="10"/>
      <c r="J12" s="108"/>
    </row>
    <row r="13" spans="2:10" x14ac:dyDescent="0.35">
      <c r="B13" s="107"/>
      <c r="F13" s="10" t="s">
        <v>705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706</v>
      </c>
      <c r="J16" s="108"/>
    </row>
    <row r="17" spans="2:10" x14ac:dyDescent="0.35">
      <c r="B17" s="104"/>
      <c r="C17" s="113" t="s">
        <v>707</v>
      </c>
      <c r="D17" s="113"/>
      <c r="E17" s="105" t="str">
        <f>+data!C98</f>
        <v>PROVIDENCE ST MARY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708</v>
      </c>
      <c r="D18" s="62"/>
      <c r="E18" s="11" t="str">
        <f>+"H-"&amp;data!C97</f>
        <v>H-050</v>
      </c>
      <c r="F18" s="10"/>
      <c r="G18" s="10"/>
      <c r="J18" s="108"/>
    </row>
    <row r="19" spans="2:10" x14ac:dyDescent="0.35">
      <c r="B19" s="107"/>
      <c r="C19" s="62" t="s">
        <v>709</v>
      </c>
      <c r="D19" s="62"/>
      <c r="E19" s="11" t="str">
        <f>+data!C99</f>
        <v>401 W POPLAR</v>
      </c>
      <c r="F19" s="10"/>
      <c r="G19" s="10"/>
      <c r="J19" s="108"/>
    </row>
    <row r="20" spans="2:10" x14ac:dyDescent="0.35">
      <c r="B20" s="107"/>
      <c r="C20" s="62" t="s">
        <v>710</v>
      </c>
      <c r="D20" s="62"/>
      <c r="E20" s="11" t="str">
        <f>+data!C100</f>
        <v>Walla Walla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714</v>
      </c>
      <c r="J29" s="108"/>
    </row>
    <row r="30" spans="2:10" x14ac:dyDescent="0.3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B9A32-F5AC-4E92-BD01-D140FC766F94}">
  <sheetPr codeName="Sheet9">
    <tabColor rgb="FF92D050"/>
  </sheetPr>
  <dimension ref="A2:M94"/>
  <sheetViews>
    <sheetView zoomScaleNormal="100" workbookViewId="0">
      <selection activeCell="H84" sqref="H84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050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725</v>
      </c>
      <c r="C13" s="240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0" t="s">
        <v>364</v>
      </c>
      <c r="C14" s="240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40">
        <f>ROUND(N('Prior Year'!C85), 0)</f>
        <v>5646633</v>
      </c>
      <c r="C15" s="240">
        <f>data!C85</f>
        <v>9661576</v>
      </c>
      <c r="D15" s="240">
        <f>ROUND(N('Prior Year'!C59), 0)</f>
        <v>3743</v>
      </c>
      <c r="E15" s="1">
        <f>data!C59</f>
        <v>3478</v>
      </c>
      <c r="F15" s="216">
        <f t="shared" ref="F15:F59" si="0">IF(B15=0,"",IF(D15=0,"",B15/D15))</f>
        <v>1508.5848250066792</v>
      </c>
      <c r="G15" s="216">
        <f t="shared" ref="G15:G29" si="1">IF(C15=0,"",IF(E15=0,"",C15/E15))</f>
        <v>2777.9114433582517</v>
      </c>
      <c r="H15" s="6">
        <f t="shared" ref="H15:H30" si="2">IF(B15 = 0, "", IF(C15 = 0, "", IF(D15 = 0, "", IF(E15 = 0, "", IF(G15 / F15 - 1 &lt; -0.25, G15 / F15 - 1, IF(G15 / F15 - 1 &gt; 0.25, G15 / F15 - 1, ""))))))</f>
        <v>0.84140221836445472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736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737</v>
      </c>
      <c r="B17" s="240">
        <f>ROUND(N('Prior Year'!E85), 0)</f>
        <v>14390180</v>
      </c>
      <c r="C17" s="240">
        <f>data!E85</f>
        <v>25005144.399999999</v>
      </c>
      <c r="D17" s="240">
        <f>ROUND(N('Prior Year'!E59), 0)</f>
        <v>17990</v>
      </c>
      <c r="E17" s="1">
        <f>data!E59</f>
        <v>16397</v>
      </c>
      <c r="F17" s="216">
        <f t="shared" si="0"/>
        <v>799.89883268482492</v>
      </c>
      <c r="G17" s="216">
        <f t="shared" si="1"/>
        <v>1524.9828871134962</v>
      </c>
      <c r="H17" s="6">
        <f t="shared" si="2"/>
        <v>0.90646969941806121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738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739</v>
      </c>
      <c r="B19" s="240">
        <f>ROUND(N('Prior Year'!G85), 0)</f>
        <v>327251</v>
      </c>
      <c r="C19" s="240">
        <f>data!G85</f>
        <v>1615758</v>
      </c>
      <c r="D19" s="240">
        <f>ROUND(N('Prior Year'!G59), 0)</f>
        <v>1816</v>
      </c>
      <c r="E19" s="1">
        <f>data!G59</f>
        <v>2057</v>
      </c>
      <c r="F19" s="216">
        <f t="shared" si="0"/>
        <v>180.20429515418502</v>
      </c>
      <c r="G19" s="216">
        <f t="shared" si="1"/>
        <v>785.49246475449684</v>
      </c>
      <c r="H19" s="6">
        <f t="shared" si="2"/>
        <v>3.3588997924961763</v>
      </c>
      <c r="I19" s="240" t="str">
        <f t="shared" si="3"/>
        <v>Please provide explanation for the fluctuation noted here</v>
      </c>
      <c r="M19" s="7"/>
    </row>
    <row r="20" spans="1:13" x14ac:dyDescent="0.35">
      <c r="A20" s="1" t="s">
        <v>740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741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742</v>
      </c>
      <c r="B22" s="240">
        <f>ROUND(N('Prior Year'!J85), 0)</f>
        <v>144781</v>
      </c>
      <c r="C22" s="240">
        <f>data!J85</f>
        <v>312795</v>
      </c>
      <c r="D22" s="240">
        <f>ROUND(N('Prior Year'!J59), 0)</f>
        <v>960</v>
      </c>
      <c r="E22" s="1">
        <f>data!J59</f>
        <v>1041</v>
      </c>
      <c r="F22" s="216">
        <f t="shared" si="0"/>
        <v>150.81354166666668</v>
      </c>
      <c r="G22" s="216">
        <f t="shared" si="1"/>
        <v>300.4755043227666</v>
      </c>
      <c r="H22" s="6">
        <f t="shared" si="2"/>
        <v>0.9923642200969458</v>
      </c>
      <c r="I22" s="240" t="str">
        <f t="shared" si="3"/>
        <v>Please provide explanation for the fluctuation noted here</v>
      </c>
      <c r="M22" s="7"/>
    </row>
    <row r="23" spans="1:13" x14ac:dyDescent="0.35">
      <c r="A23" s="1" t="s">
        <v>743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744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745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747</v>
      </c>
      <c r="B27" s="240">
        <f>ROUND(N('Prior Year'!O85), 0)</f>
        <v>0</v>
      </c>
      <c r="C27" s="240">
        <f>data!O85</f>
        <v>0</v>
      </c>
      <c r="D27" s="240">
        <f>ROUND(N('Prior Year'!O59), 0)</f>
        <v>440</v>
      </c>
      <c r="E27" s="1">
        <f>data!O59</f>
        <v>535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748</v>
      </c>
      <c r="B28" s="240">
        <f>ROUND(N('Prior Year'!P85), 0)</f>
        <v>10303329</v>
      </c>
      <c r="C28" s="240">
        <f>data!P85</f>
        <v>13226181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749</v>
      </c>
      <c r="B29" s="240">
        <f>ROUND(N('Prior Year'!Q85), 0)</f>
        <v>4043294</v>
      </c>
      <c r="C29" s="240">
        <f>data!Q85</f>
        <v>7527110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750</v>
      </c>
      <c r="B30" s="240">
        <f>ROUND(N('Prior Year'!R85), 0)</f>
        <v>5423095</v>
      </c>
      <c r="C30" s="240">
        <f>data!R85</f>
        <v>11479087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751</v>
      </c>
      <c r="B31" s="240">
        <f>ROUND(N('Prior Year'!S85), 0)</f>
        <v>3393118</v>
      </c>
      <c r="C31" s="240">
        <f>data!S85</f>
        <v>3620562</v>
      </c>
      <c r="D31" s="240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753</v>
      </c>
      <c r="B32" s="240">
        <f>ROUND(N('Prior Year'!T85), 0)</f>
        <v>0</v>
      </c>
      <c r="C32" s="240">
        <f>data!T85</f>
        <v>0</v>
      </c>
      <c r="D32" s="240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754</v>
      </c>
      <c r="B33" s="240">
        <f>ROUND(N('Prior Year'!U85), 0)</f>
        <v>7890090</v>
      </c>
      <c r="C33" s="240">
        <f>data!U85</f>
        <v>9379292.9499999993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755</v>
      </c>
      <c r="B34" s="240">
        <f>ROUND(N('Prior Year'!V85), 0)</f>
        <v>4317714</v>
      </c>
      <c r="C34" s="240">
        <f>data!V85</f>
        <v>6882943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756</v>
      </c>
      <c r="B35" s="240">
        <f>ROUND(N('Prior Year'!W85), 0)</f>
        <v>783316</v>
      </c>
      <c r="C35" s="240">
        <f>data!W85</f>
        <v>1173323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757</v>
      </c>
      <c r="B36" s="240">
        <f>ROUND(N('Prior Year'!X85), 0)</f>
        <v>1634903</v>
      </c>
      <c r="C36" s="240">
        <f>data!X85</f>
        <v>2622339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758</v>
      </c>
      <c r="B37" s="240">
        <f>ROUND(N('Prior Year'!Y85), 0)</f>
        <v>4406222</v>
      </c>
      <c r="C37" s="240">
        <f>data!Y85</f>
        <v>8469397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759</v>
      </c>
      <c r="B38" s="240">
        <f>ROUND(N('Prior Year'!Z85), 0)</f>
        <v>4370582</v>
      </c>
      <c r="C38" s="240">
        <f>data!Z85</f>
        <v>8406980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760</v>
      </c>
      <c r="B39" s="240">
        <f>ROUND(N('Prior Year'!AA85), 0)</f>
        <v>830944</v>
      </c>
      <c r="C39" s="240">
        <f>data!AA85</f>
        <v>1138662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761</v>
      </c>
      <c r="B40" s="240">
        <f>ROUND(N('Prior Year'!AB85), 0)</f>
        <v>25519485</v>
      </c>
      <c r="C40" s="240">
        <f>data!AB85</f>
        <v>26853645.879999999</v>
      </c>
      <c r="D40" s="240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762</v>
      </c>
      <c r="B41" s="240">
        <f>ROUND(N('Prior Year'!AC85), 0)</f>
        <v>3100478</v>
      </c>
      <c r="C41" s="240">
        <f>data!AC85</f>
        <v>5166879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763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764</v>
      </c>
      <c r="B43" s="240">
        <f>ROUND(N('Prior Year'!AE85), 0)</f>
        <v>1119491</v>
      </c>
      <c r="C43" s="240">
        <f>data!AE85</f>
        <v>2002817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765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766</v>
      </c>
      <c r="B45" s="240">
        <f>ROUND(N('Prior Year'!AG85), 0)</f>
        <v>11759941</v>
      </c>
      <c r="C45" s="240">
        <f>data!AG85</f>
        <v>21504956.259999998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767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768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40">
        <f>ROUND(N('Prior Year'!AJ85), 0)</f>
        <v>3859973</v>
      </c>
      <c r="C48" s="240">
        <f>data!AJ85</f>
        <v>6069237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770</v>
      </c>
      <c r="B49" s="240">
        <f>ROUND(N('Prior Year'!AK85), 0)</f>
        <v>800899</v>
      </c>
      <c r="C49" s="240">
        <f>data!AK85</f>
        <v>1687885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771</v>
      </c>
      <c r="B50" s="240">
        <f>ROUND(N('Prior Year'!AL85), 0)</f>
        <v>242270</v>
      </c>
      <c r="C50" s="240">
        <f>data!AL85</f>
        <v>483006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772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773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774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775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776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777</v>
      </c>
      <c r="B56" s="240">
        <f>ROUND(N('Prior Year'!AR85), 0)</f>
        <v>0</v>
      </c>
      <c r="C56" s="240">
        <f>data!AR85</f>
        <v>17304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778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779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780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781</v>
      </c>
      <c r="B60" s="240">
        <f>ROUND(N('Prior Year'!AV85), 0)</f>
        <v>0</v>
      </c>
      <c r="C60" s="240">
        <f>data!AV85</f>
        <v>0</v>
      </c>
      <c r="D60" s="240" t="s">
        <v>752</v>
      </c>
      <c r="E60" s="4" t="s">
        <v>752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782</v>
      </c>
      <c r="B61" s="240">
        <f>ROUND(N('Prior Year'!AW85), 0)</f>
        <v>16793</v>
      </c>
      <c r="C61" s="240">
        <f>data!AW85</f>
        <v>87700</v>
      </c>
      <c r="D61" s="240" t="s">
        <v>752</v>
      </c>
      <c r="E61" s="4" t="s">
        <v>752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783</v>
      </c>
      <c r="B62" s="240">
        <f>ROUND(N('Prior Year'!AX85), 0)</f>
        <v>-132023</v>
      </c>
      <c r="C62" s="240">
        <f>data!AX85</f>
        <v>194707</v>
      </c>
      <c r="D62" s="240" t="s">
        <v>752</v>
      </c>
      <c r="E62" s="4" t="s">
        <v>752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784</v>
      </c>
      <c r="B63" s="240">
        <f>ROUND(N('Prior Year'!AY85), 0)</f>
        <v>2560825</v>
      </c>
      <c r="C63" s="240">
        <f>data!AY85</f>
        <v>4692811.28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785</v>
      </c>
      <c r="B64" s="240">
        <f>ROUND(N('Prior Year'!AZ85), 0)</f>
        <v>24975</v>
      </c>
      <c r="C64" s="240">
        <f>data!AZ85</f>
        <v>73542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786</v>
      </c>
      <c r="B65" s="240">
        <f>ROUND(N('Prior Year'!BA85), 0)</f>
        <v>221221</v>
      </c>
      <c r="C65" s="240">
        <f>data!BA85</f>
        <v>212140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787</v>
      </c>
      <c r="B66" s="240">
        <f>ROUND(N('Prior Year'!BB85), 0)</f>
        <v>1301644</v>
      </c>
      <c r="C66" s="240">
        <f>data!BB85</f>
        <v>2811612</v>
      </c>
      <c r="D66" s="240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788</v>
      </c>
      <c r="B67" s="240">
        <f>ROUND(N('Prior Year'!BC85), 0)</f>
        <v>0</v>
      </c>
      <c r="C67" s="240">
        <f>data!BC85</f>
        <v>0</v>
      </c>
      <c r="D67" s="240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789</v>
      </c>
      <c r="B68" s="240">
        <f>ROUND(N('Prior Year'!BD85), 0)</f>
        <v>121875</v>
      </c>
      <c r="C68" s="240">
        <f>data!BD85</f>
        <v>144319</v>
      </c>
      <c r="D68" s="240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790</v>
      </c>
      <c r="B69" s="240">
        <f>ROUND(N('Prior Year'!BE85), 0)</f>
        <v>7573436</v>
      </c>
      <c r="C69" s="240">
        <f>data!BE85</f>
        <v>12795882</v>
      </c>
      <c r="D69" s="240">
        <f>ROUND(N('Prior Year'!BE59), 0)</f>
        <v>197771</v>
      </c>
      <c r="E69" s="1">
        <f>data!BE59</f>
        <v>197771</v>
      </c>
      <c r="F69" s="216">
        <f>IF(B69=0,"",IF(D69=0,"",B69/D69))</f>
        <v>38.293966253899711</v>
      </c>
      <c r="G69" s="216">
        <f t="shared" si="5"/>
        <v>64.700497039505279</v>
      </c>
      <c r="H69" s="6">
        <f>IF(B69 = 0, "", IF(C69 = 0, "", IF(D69 = 0, "", IF(E69 = 0, "", IF(G69 / F69 - 1 &lt; -0.25, G69 / F69 - 1, IF(G69 / F69 - 1 &gt; 0.25, G69 / F69 - 1, ""))))))</f>
        <v>0.68957419063157044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791</v>
      </c>
      <c r="B70" s="240">
        <f>ROUND(N('Prior Year'!BF85), 0)</f>
        <v>0</v>
      </c>
      <c r="C70" s="240">
        <f>data!BF85</f>
        <v>0</v>
      </c>
      <c r="D70" s="240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792</v>
      </c>
      <c r="B71" s="240">
        <f>ROUND(N('Prior Year'!BG85), 0)</f>
        <v>0</v>
      </c>
      <c r="C71" s="240">
        <f>data!BG85</f>
        <v>0</v>
      </c>
      <c r="D71" s="240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793</v>
      </c>
      <c r="B72" s="240">
        <f>ROUND(N('Prior Year'!BH85), 0)</f>
        <v>14824</v>
      </c>
      <c r="C72" s="240">
        <f>data!BH85</f>
        <v>0</v>
      </c>
      <c r="D72" s="240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794</v>
      </c>
      <c r="B73" s="240">
        <f>ROUND(N('Prior Year'!BI85), 0)</f>
        <v>0</v>
      </c>
      <c r="C73" s="240">
        <f>data!BI85</f>
        <v>0</v>
      </c>
      <c r="D73" s="240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795</v>
      </c>
      <c r="B74" s="240">
        <f>ROUND(N('Prior Year'!BJ85), 0)</f>
        <v>82070</v>
      </c>
      <c r="C74" s="240">
        <f>data!BJ85</f>
        <v>138420</v>
      </c>
      <c r="D74" s="240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796</v>
      </c>
      <c r="B75" s="240">
        <f>ROUND(N('Prior Year'!BK85), 0)</f>
        <v>80697</v>
      </c>
      <c r="C75" s="240">
        <f>data!BK85</f>
        <v>-13471</v>
      </c>
      <c r="D75" s="240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797</v>
      </c>
      <c r="B76" s="240">
        <f>ROUND(N('Prior Year'!BL85), 0)</f>
        <v>692129</v>
      </c>
      <c r="C76" s="240">
        <f>data!BL85</f>
        <v>-104382</v>
      </c>
      <c r="D76" s="240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798</v>
      </c>
      <c r="B77" s="240">
        <f>ROUND(N('Prior Year'!BM85), 0)</f>
        <v>53644</v>
      </c>
      <c r="C77" s="240">
        <f>data!BM85</f>
        <v>126464</v>
      </c>
      <c r="D77" s="240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799</v>
      </c>
      <c r="B78" s="240">
        <f>ROUND(N('Prior Year'!BN85), 0)</f>
        <v>15764812</v>
      </c>
      <c r="C78" s="240">
        <f>data!BN85</f>
        <v>16738168.949999999</v>
      </c>
      <c r="D78" s="240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800</v>
      </c>
      <c r="B79" s="240">
        <f>ROUND(N('Prior Year'!BO85), 0)</f>
        <v>792001</v>
      </c>
      <c r="C79" s="240">
        <f>data!BO85</f>
        <v>109323</v>
      </c>
      <c r="D79" s="240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40">
        <f>ROUND(N('Prior Year'!BP85), 0)</f>
        <v>133634</v>
      </c>
      <c r="C80" s="240">
        <f>data!BP85</f>
        <v>265980</v>
      </c>
      <c r="D80" s="240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802</v>
      </c>
      <c r="B81" s="240">
        <f>ROUND(N('Prior Year'!BQ85), 0)</f>
        <v>463543</v>
      </c>
      <c r="C81" s="240">
        <f>data!BQ85</f>
        <v>732754</v>
      </c>
      <c r="D81" s="240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803</v>
      </c>
      <c r="B82" s="240">
        <f>ROUND(N('Prior Year'!BR85), 0)</f>
        <v>175</v>
      </c>
      <c r="C82" s="240">
        <f>data!BR85</f>
        <v>25</v>
      </c>
      <c r="D82" s="240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804</v>
      </c>
      <c r="B83" s="240">
        <f>ROUND(N('Prior Year'!BS85), 0)</f>
        <v>475438</v>
      </c>
      <c r="C83" s="240">
        <f>data!BS85</f>
        <v>984022.5</v>
      </c>
      <c r="D83" s="240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805</v>
      </c>
      <c r="B84" s="240">
        <f>ROUND(N('Prior Year'!BT85), 0)</f>
        <v>385778</v>
      </c>
      <c r="C84" s="240">
        <f>data!BT85</f>
        <v>739988</v>
      </c>
      <c r="D84" s="240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806</v>
      </c>
      <c r="B85" s="240">
        <f>ROUND(N('Prior Year'!BU85), 0)</f>
        <v>0</v>
      </c>
      <c r="C85" s="240">
        <f>data!BU85</f>
        <v>0</v>
      </c>
      <c r="D85" s="240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807</v>
      </c>
      <c r="B86" s="240">
        <f>ROUND(N('Prior Year'!BV85), 0)</f>
        <v>114037</v>
      </c>
      <c r="C86" s="240">
        <f>data!BV85</f>
        <v>-25205</v>
      </c>
      <c r="D86" s="240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808</v>
      </c>
      <c r="B87" s="240">
        <f>ROUND(N('Prior Year'!BW85), 0)</f>
        <v>0</v>
      </c>
      <c r="C87" s="240">
        <f>data!BW85</f>
        <v>0</v>
      </c>
      <c r="D87" s="240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809</v>
      </c>
      <c r="B88" s="240">
        <f>ROUND(N('Prior Year'!BX85), 0)</f>
        <v>0</v>
      </c>
      <c r="C88" s="240">
        <f>data!BX85</f>
        <v>0</v>
      </c>
      <c r="D88" s="240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810</v>
      </c>
      <c r="B89" s="240">
        <f>ROUND(N('Prior Year'!BY85), 0)</f>
        <v>2907369</v>
      </c>
      <c r="C89" s="240">
        <f>data!BY85</f>
        <v>5639996</v>
      </c>
      <c r="D89" s="240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811</v>
      </c>
      <c r="B90" s="240">
        <f>ROUND(N('Prior Year'!BZ85), 0)</f>
        <v>922672</v>
      </c>
      <c r="C90" s="240">
        <f>data!BZ85</f>
        <v>3385486</v>
      </c>
      <c r="D90" s="240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812</v>
      </c>
      <c r="B91" s="240">
        <f>ROUND(N('Prior Year'!CA85), 0)</f>
        <v>762476</v>
      </c>
      <c r="C91" s="240">
        <f>data!CA85</f>
        <v>1335827</v>
      </c>
      <c r="D91" s="240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813</v>
      </c>
      <c r="B92" s="240">
        <f>ROUND(N('Prior Year'!CB85), 0)</f>
        <v>419908</v>
      </c>
      <c r="C92" s="240">
        <f>data!CB85</f>
        <v>2576056</v>
      </c>
      <c r="D92" s="240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814</v>
      </c>
      <c r="B93" s="240">
        <f>ROUND(N('Prior Year'!CC85), 0)</f>
        <v>76399079</v>
      </c>
      <c r="C93" s="240">
        <f>data!CC85</f>
        <v>4707288</v>
      </c>
      <c r="D93" s="240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815</v>
      </c>
      <c r="B94" s="240">
        <f>ROUND(N('Prior Year'!CD85), 0)</f>
        <v>4908817</v>
      </c>
      <c r="C94" s="240">
        <f>data!CD85</f>
        <v>0</v>
      </c>
      <c r="D94" s="240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21AD-34BC-4AF5-A9D4-F9789193AB5E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816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817</v>
      </c>
      <c r="B3" s="261"/>
      <c r="C3" s="261"/>
      <c r="D3" s="261"/>
    </row>
    <row r="4" spans="1:4" ht="14.5" x14ac:dyDescent="0.35">
      <c r="A4" s="261" t="s">
        <v>818</v>
      </c>
      <c r="B4" s="261"/>
      <c r="C4" s="261"/>
      <c r="D4" s="261"/>
    </row>
    <row r="5" spans="1:4" ht="14.5" x14ac:dyDescent="0.35">
      <c r="A5" s="261" t="s">
        <v>819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820</v>
      </c>
      <c r="B7" s="261"/>
      <c r="C7" s="261"/>
      <c r="D7" s="261"/>
    </row>
    <row r="8" spans="1:4" ht="14.5" x14ac:dyDescent="0.35">
      <c r="A8" s="261" t="s">
        <v>821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822</v>
      </c>
      <c r="B11" s="261"/>
      <c r="C11" s="261"/>
      <c r="D11" s="261">
        <f>N(data!C380)</f>
        <v>338721</v>
      </c>
    </row>
    <row r="12" spans="1:4" ht="14.5" x14ac:dyDescent="0.35">
      <c r="A12" s="263" t="s">
        <v>823</v>
      </c>
      <c r="B12" s="261"/>
      <c r="C12" s="261"/>
      <c r="D12" s="261" t="str">
        <f>IF(OR(N(data!C380) &gt; 1000000, N(data!C380) / (N(data!D360) + N(data!D383)) &gt; 0.01), "Yes", "No")</f>
        <v>No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824</v>
      </c>
      <c r="B14" s="261"/>
      <c r="C14" s="261"/>
      <c r="D14" s="263" t="s">
        <v>825</v>
      </c>
    </row>
    <row r="15" spans="1:4" ht="14.5" x14ac:dyDescent="0.35">
      <c r="A15" s="261" t="s">
        <v>826</v>
      </c>
      <c r="B15" s="261"/>
      <c r="C15" s="261"/>
      <c r="D15" s="261"/>
    </row>
    <row r="16" spans="1:4" ht="14.5" x14ac:dyDescent="0.35">
      <c r="A16" s="261" t="s">
        <v>826</v>
      </c>
      <c r="B16" s="261"/>
      <c r="C16" s="261"/>
      <c r="D16" s="261"/>
    </row>
    <row r="17" spans="1:4" ht="14.5" x14ac:dyDescent="0.35">
      <c r="A17" s="261" t="s">
        <v>826</v>
      </c>
      <c r="B17" s="261"/>
      <c r="C17" s="261"/>
      <c r="D17" s="261"/>
    </row>
    <row r="18" spans="1:4" ht="14.5" x14ac:dyDescent="0.35">
      <c r="A18" s="261" t="s">
        <v>826</v>
      </c>
      <c r="B18" s="261"/>
      <c r="C18" s="261"/>
      <c r="D18" s="261"/>
    </row>
    <row r="19" spans="1:4" ht="14.5" x14ac:dyDescent="0.35">
      <c r="A19" s="261" t="s">
        <v>826</v>
      </c>
      <c r="B19" s="261"/>
      <c r="C19" s="261"/>
      <c r="D19" s="261"/>
    </row>
    <row r="20" spans="1:4" ht="14.5" x14ac:dyDescent="0.35">
      <c r="A20" s="261" t="s">
        <v>826</v>
      </c>
      <c r="B20" s="261"/>
      <c r="C20" s="261"/>
      <c r="D20" s="261"/>
    </row>
    <row r="21" spans="1:4" ht="14.5" x14ac:dyDescent="0.35">
      <c r="A21" s="261" t="s">
        <v>826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827</v>
      </c>
      <c r="B25" s="261"/>
      <c r="C25" s="261"/>
      <c r="D25" s="261">
        <f>N(data!C414)</f>
        <v>2068824</v>
      </c>
    </row>
    <row r="26" spans="1:4" ht="14.5" x14ac:dyDescent="0.35">
      <c r="A26" s="263" t="s">
        <v>823</v>
      </c>
      <c r="B26" s="261"/>
      <c r="C26" s="261"/>
      <c r="D26" s="261" t="str">
        <f>IF(OR(N(data!C414)&gt;1000000,N(data!C414)/(N(data!D416))&gt;0.01),"Yes","No")</f>
        <v>Yes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824</v>
      </c>
      <c r="B28" s="261"/>
      <c r="C28" s="261"/>
      <c r="D28" s="263" t="s">
        <v>825</v>
      </c>
    </row>
    <row r="29" spans="1:4" ht="14.5" x14ac:dyDescent="0.35">
      <c r="A29" s="261" t="s">
        <v>828</v>
      </c>
      <c r="B29" s="261"/>
      <c r="C29" s="261"/>
      <c r="D29" s="261"/>
    </row>
    <row r="30" spans="1:4" ht="14.5" x14ac:dyDescent="0.35">
      <c r="A30" s="261" t="s">
        <v>828</v>
      </c>
      <c r="B30" s="261"/>
      <c r="C30" s="261"/>
      <c r="D30" s="261"/>
    </row>
    <row r="31" spans="1:4" ht="14.5" x14ac:dyDescent="0.35">
      <c r="A31" s="261" t="s">
        <v>828</v>
      </c>
      <c r="B31" s="261"/>
      <c r="C31" s="261"/>
      <c r="D31" s="261"/>
    </row>
    <row r="32" spans="1:4" ht="14.5" x14ac:dyDescent="0.35">
      <c r="A32" s="261" t="s">
        <v>828</v>
      </c>
      <c r="B32" s="261"/>
      <c r="C32" s="261"/>
      <c r="D32" s="261"/>
    </row>
    <row r="33" spans="1:4" ht="14.5" x14ac:dyDescent="0.35">
      <c r="A33" s="261" t="s">
        <v>828</v>
      </c>
      <c r="B33" s="261"/>
      <c r="C33" s="261"/>
      <c r="D33" s="261"/>
    </row>
    <row r="34" spans="1:4" ht="14.5" x14ac:dyDescent="0.35">
      <c r="A34" s="261" t="s">
        <v>828</v>
      </c>
      <c r="B34" s="261"/>
      <c r="C34" s="261"/>
      <c r="D34" s="261"/>
    </row>
    <row r="35" spans="1:4" ht="14.5" x14ac:dyDescent="0.35">
      <c r="A35" s="261" t="s">
        <v>828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13A7-0C2A-49EA-B261-AD805D08267E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H-50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PROVIDENCE ST MARY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98362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str">
        <f>"  "&amp;data!C103</f>
        <v xml:space="preserve">  Walla Walla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tr">
        <f>"  "&amp;data!C104</f>
        <v xml:space="preserve">  STEVEN BURDICK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tr">
        <f>"  "&amp;data!C105</f>
        <v xml:space="preserve">  Melissa Damm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834</v>
      </c>
      <c r="C10" s="76"/>
      <c r="D10" s="73" t="str">
        <f>"  "&amp;data!C107</f>
        <v xml:space="preserve">  (509) 522-3320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835</v>
      </c>
      <c r="C11" s="76"/>
      <c r="D11" s="73" t="str">
        <f>"  "&amp;data!C108</f>
        <v xml:space="preserve">  (509) 522-5920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837</v>
      </c>
      <c r="E16" s="241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1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838</v>
      </c>
      <c r="C18" s="76"/>
      <c r="D18" s="76"/>
      <c r="E18" s="241" t="str">
        <f>IF(data!C122&gt;0," X","")</f>
        <v/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839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840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841</v>
      </c>
      <c r="C23" s="73"/>
      <c r="D23" s="73"/>
      <c r="E23" s="73"/>
      <c r="F23" s="72">
        <f>data!C127</f>
        <v>4677</v>
      </c>
      <c r="G23" s="76">
        <f>data!D127</f>
        <v>22209</v>
      </c>
    </row>
    <row r="24" spans="1:7" ht="20.149999999999999" customHeight="1" x14ac:dyDescent="0.3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535</v>
      </c>
      <c r="G26" s="76">
        <f>data!D130</f>
        <v>1041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14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845</v>
      </c>
      <c r="C31" s="76"/>
      <c r="D31" s="76">
        <f>data!C133</f>
        <v>0</v>
      </c>
      <c r="E31" s="73" t="s">
        <v>349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846</v>
      </c>
      <c r="C32" s="76"/>
      <c r="D32" s="76">
        <f>data!C134</f>
        <v>55</v>
      </c>
      <c r="E32" s="73" t="s">
        <v>847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850</v>
      </c>
      <c r="C34" s="76"/>
      <c r="D34" s="76">
        <f>data!C136</f>
        <v>15</v>
      </c>
      <c r="E34" s="73" t="s">
        <v>351</v>
      </c>
      <c r="F34" s="76"/>
      <c r="G34" s="76">
        <f>data!E143</f>
        <v>92</v>
      </c>
    </row>
    <row r="35" spans="1:7" ht="20.149999999999999" customHeight="1" x14ac:dyDescent="0.35">
      <c r="A35" s="72"/>
      <c r="B35" s="92" t="s">
        <v>851</v>
      </c>
      <c r="C35" s="76"/>
      <c r="D35" s="76">
        <f>data!C137</f>
        <v>8</v>
      </c>
      <c r="E35" s="73" t="s">
        <v>852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142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853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09EB-A54B-491B-AF92-5DB087004F3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854</v>
      </c>
      <c r="G1" s="70" t="s">
        <v>855</v>
      </c>
    </row>
    <row r="2" spans="1:7" ht="20.149999999999999" customHeight="1" x14ac:dyDescent="0.35">
      <c r="A2" s="1" t="str">
        <f>"Hospital: "&amp;data!C98</f>
        <v>Hospital: PROVIDENCE ST MARY MEDICAL CENTER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857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858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859</v>
      </c>
      <c r="B6" s="88" t="s">
        <v>336</v>
      </c>
      <c r="C6" s="88" t="s">
        <v>860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2361</v>
      </c>
      <c r="C7" s="136">
        <f>data!B155</f>
        <v>11210</v>
      </c>
      <c r="D7" s="136">
        <f>data!B156</f>
        <v>92242</v>
      </c>
      <c r="E7" s="136">
        <f>data!B157</f>
        <v>132372402</v>
      </c>
      <c r="F7" s="136">
        <f>data!B158</f>
        <v>240132623</v>
      </c>
      <c r="G7" s="136">
        <f>data!B157+data!B158</f>
        <v>372505025</v>
      </c>
    </row>
    <row r="8" spans="1:7" ht="20.149999999999999" customHeight="1" x14ac:dyDescent="0.35">
      <c r="A8" s="72" t="s">
        <v>358</v>
      </c>
      <c r="B8" s="136">
        <f>data!C154</f>
        <v>776</v>
      </c>
      <c r="C8" s="136">
        <f>data!C155</f>
        <v>3685</v>
      </c>
      <c r="D8" s="136">
        <f>data!C156</f>
        <v>30320</v>
      </c>
      <c r="E8" s="136">
        <f>data!C157</f>
        <v>34455191</v>
      </c>
      <c r="F8" s="136">
        <f>data!C158</f>
        <v>87989506</v>
      </c>
      <c r="G8" s="136">
        <f>data!C157+data!C158</f>
        <v>122444697</v>
      </c>
    </row>
    <row r="9" spans="1:7" ht="20.149999999999999" customHeight="1" x14ac:dyDescent="0.35">
      <c r="A9" s="72" t="s">
        <v>861</v>
      </c>
      <c r="B9" s="136">
        <f>data!D154</f>
        <v>1540</v>
      </c>
      <c r="C9" s="136">
        <f>data!D155</f>
        <v>7315</v>
      </c>
      <c r="D9" s="136">
        <f>data!D156</f>
        <v>60191</v>
      </c>
      <c r="E9" s="136">
        <f>data!D157</f>
        <v>58385512</v>
      </c>
      <c r="F9" s="136">
        <f>data!D158</f>
        <v>184685007</v>
      </c>
      <c r="G9" s="136">
        <f>data!D157+data!D158</f>
        <v>243070519</v>
      </c>
    </row>
    <row r="10" spans="1:7" ht="20.149999999999999" customHeight="1" x14ac:dyDescent="0.35">
      <c r="A10" s="87" t="s">
        <v>230</v>
      </c>
      <c r="B10" s="136">
        <f>data!E154</f>
        <v>4677</v>
      </c>
      <c r="C10" s="136">
        <f>data!E155</f>
        <v>22210</v>
      </c>
      <c r="D10" s="136">
        <f>data!E156</f>
        <v>182753</v>
      </c>
      <c r="E10" s="136">
        <f>data!E157</f>
        <v>225213105</v>
      </c>
      <c r="F10" s="136">
        <f>data!E158</f>
        <v>512807136</v>
      </c>
      <c r="G10" s="136">
        <f>E10+F10</f>
        <v>738020241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862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858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859</v>
      </c>
      <c r="B15" s="88" t="s">
        <v>336</v>
      </c>
      <c r="C15" s="88" t="s">
        <v>860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863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858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859</v>
      </c>
      <c r="B24" s="88" t="s">
        <v>336</v>
      </c>
      <c r="C24" s="88" t="s">
        <v>860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864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865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866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5370-380E-49A1-BCBB-BA5E2B3FCA66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366</v>
      </c>
      <c r="B1" s="71"/>
      <c r="C1" s="70" t="s">
        <v>867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PROVIDENCE ST MARY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367</v>
      </c>
      <c r="C5" s="132"/>
    </row>
    <row r="6" spans="1:3" ht="20.149999999999999" customHeight="1" x14ac:dyDescent="0.35">
      <c r="A6" s="152">
        <v>2</v>
      </c>
      <c r="B6" s="73" t="s">
        <v>868</v>
      </c>
      <c r="C6" s="72">
        <f>data!C181</f>
        <v>5253189</v>
      </c>
    </row>
    <row r="7" spans="1:3" ht="20.149999999999999" customHeight="1" x14ac:dyDescent="0.35">
      <c r="A7" s="153">
        <v>3</v>
      </c>
      <c r="B7" s="92" t="s">
        <v>369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370</v>
      </c>
      <c r="C8" s="72">
        <f>data!C183</f>
        <v>122823</v>
      </c>
    </row>
    <row r="9" spans="1:3" ht="20.149999999999999" customHeight="1" x14ac:dyDescent="0.35">
      <c r="A9" s="153">
        <v>5</v>
      </c>
      <c r="B9" s="73" t="s">
        <v>371</v>
      </c>
      <c r="C9" s="72">
        <f>data!C184</f>
        <v>-1680</v>
      </c>
    </row>
    <row r="10" spans="1:3" ht="20.149999999999999" customHeight="1" x14ac:dyDescent="0.35">
      <c r="A10" s="153">
        <v>6</v>
      </c>
      <c r="B10" s="73" t="s">
        <v>372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373</v>
      </c>
      <c r="C11" s="72">
        <f>data!C186</f>
        <v>1533275</v>
      </c>
    </row>
    <row r="12" spans="1:3" ht="20.149999999999999" customHeight="1" x14ac:dyDescent="0.35">
      <c r="A12" s="153">
        <v>8</v>
      </c>
      <c r="B12" s="73" t="s">
        <v>374</v>
      </c>
      <c r="C12" s="72">
        <f>data!C187</f>
        <v>555523</v>
      </c>
    </row>
    <row r="13" spans="1:3" ht="20.149999999999999" customHeight="1" x14ac:dyDescent="0.35">
      <c r="A13" s="153">
        <v>9</v>
      </c>
      <c r="B13" s="73" t="s">
        <v>374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869</v>
      </c>
      <c r="C14" s="72">
        <f>data!D189</f>
        <v>7463130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375</v>
      </c>
      <c r="C17" s="86"/>
    </row>
    <row r="18" spans="1:3" ht="20.149999999999999" customHeight="1" x14ac:dyDescent="0.35">
      <c r="A18" s="72">
        <v>12</v>
      </c>
      <c r="B18" s="73" t="s">
        <v>870</v>
      </c>
      <c r="C18" s="72">
        <f>data!C191</f>
        <v>1351416</v>
      </c>
    </row>
    <row r="19" spans="1:3" ht="20.149999999999999" customHeight="1" x14ac:dyDescent="0.35">
      <c r="A19" s="72">
        <v>13</v>
      </c>
      <c r="B19" s="73" t="s">
        <v>871</v>
      </c>
      <c r="C19" s="72">
        <f>data!C192</f>
        <v>584138</v>
      </c>
    </row>
    <row r="20" spans="1:3" ht="20.149999999999999" customHeight="1" x14ac:dyDescent="0.35">
      <c r="A20" s="72">
        <v>14</v>
      </c>
      <c r="B20" s="73" t="s">
        <v>872</v>
      </c>
      <c r="C20" s="72">
        <f>data!D193</f>
        <v>1935554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378</v>
      </c>
      <c r="C23" s="132"/>
    </row>
    <row r="24" spans="1:3" ht="20.149999999999999" customHeight="1" x14ac:dyDescent="0.35">
      <c r="A24" s="72">
        <v>16</v>
      </c>
      <c r="B24" s="84" t="s">
        <v>873</v>
      </c>
      <c r="C24" s="157"/>
    </row>
    <row r="25" spans="1:3" ht="20.149999999999999" customHeight="1" x14ac:dyDescent="0.35">
      <c r="A25" s="72">
        <v>17</v>
      </c>
      <c r="B25" s="73" t="s">
        <v>874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380</v>
      </c>
      <c r="C26" s="72">
        <f>data!C196</f>
        <v>-582</v>
      </c>
    </row>
    <row r="27" spans="1:3" ht="20.149999999999999" customHeight="1" x14ac:dyDescent="0.35">
      <c r="A27" s="72">
        <v>19</v>
      </c>
      <c r="B27" s="73" t="s">
        <v>875</v>
      </c>
      <c r="C27" s="72">
        <f>data!D197</f>
        <v>-582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876</v>
      </c>
      <c r="C30" s="142"/>
    </row>
    <row r="31" spans="1:3" ht="20.149999999999999" customHeight="1" x14ac:dyDescent="0.35">
      <c r="A31" s="72">
        <v>21</v>
      </c>
      <c r="B31" s="73" t="s">
        <v>382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877</v>
      </c>
      <c r="C32" s="72">
        <f>data!C200</f>
        <v>1508985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2591065</v>
      </c>
    </row>
    <row r="34" spans="1:3" ht="20.149999999999999" customHeight="1" x14ac:dyDescent="0.35">
      <c r="A34" s="72">
        <v>24</v>
      </c>
      <c r="B34" s="73" t="s">
        <v>878</v>
      </c>
      <c r="C34" s="72">
        <f>data!D202</f>
        <v>4100050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384</v>
      </c>
      <c r="C37" s="132"/>
    </row>
    <row r="38" spans="1:3" ht="20.149999999999999" customHeight="1" x14ac:dyDescent="0.35">
      <c r="A38" s="72">
        <v>26</v>
      </c>
      <c r="B38" s="73" t="s">
        <v>879</v>
      </c>
      <c r="C38" s="72">
        <f>data!C204</f>
        <v>5289</v>
      </c>
    </row>
    <row r="39" spans="1:3" ht="20.149999999999999" customHeight="1" x14ac:dyDescent="0.35">
      <c r="A39" s="72">
        <v>27</v>
      </c>
      <c r="B39" s="73" t="s">
        <v>386</v>
      </c>
      <c r="C39" s="72">
        <f>data!C205</f>
        <v>727994</v>
      </c>
    </row>
    <row r="40" spans="1:3" ht="20.149999999999999" customHeight="1" x14ac:dyDescent="0.35">
      <c r="A40" s="72">
        <v>28</v>
      </c>
      <c r="B40" s="73" t="s">
        <v>880</v>
      </c>
      <c r="C40" s="72">
        <f>data!D206</f>
        <v>733283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60F2-D1D0-41BB-9B3C-484F80C8EFA2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387</v>
      </c>
      <c r="B1" s="71"/>
      <c r="C1" s="71"/>
      <c r="D1" s="71"/>
      <c r="E1" s="71"/>
      <c r="F1" s="70" t="s">
        <v>881</v>
      </c>
    </row>
    <row r="3" spans="1:6" ht="20.149999999999999" customHeight="1" x14ac:dyDescent="0.35">
      <c r="A3" s="129" t="str">
        <f>"Hospital: "&amp;data!C98</f>
        <v>Hospital: PROVIDENCE ST MARY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388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882</v>
      </c>
      <c r="D5" s="160"/>
      <c r="E5" s="160"/>
      <c r="F5" s="160" t="s">
        <v>883</v>
      </c>
    </row>
    <row r="6" spans="1:6" ht="20.149999999999999" customHeight="1" x14ac:dyDescent="0.35">
      <c r="A6" s="161"/>
      <c r="B6" s="79"/>
      <c r="C6" s="162" t="s">
        <v>884</v>
      </c>
      <c r="D6" s="162" t="s">
        <v>390</v>
      </c>
      <c r="E6" s="162" t="s">
        <v>885</v>
      </c>
      <c r="F6" s="162" t="s">
        <v>884</v>
      </c>
    </row>
    <row r="7" spans="1:6" ht="20.149999999999999" customHeight="1" x14ac:dyDescent="0.35">
      <c r="A7" s="72">
        <v>1</v>
      </c>
      <c r="B7" s="76" t="s">
        <v>393</v>
      </c>
      <c r="C7" s="76">
        <f>data!B211</f>
        <v>2525564</v>
      </c>
      <c r="D7" s="76">
        <f>data!C211</f>
        <v>0</v>
      </c>
      <c r="E7" s="76">
        <f>data!D211</f>
        <v>0</v>
      </c>
      <c r="F7" s="76">
        <f>data!E211</f>
        <v>2525564</v>
      </c>
    </row>
    <row r="8" spans="1:6" ht="20.149999999999999" customHeight="1" x14ac:dyDescent="0.35">
      <c r="A8" s="72">
        <v>2</v>
      </c>
      <c r="B8" s="76" t="s">
        <v>394</v>
      </c>
      <c r="C8" s="76">
        <f>data!B212</f>
        <v>1906095</v>
      </c>
      <c r="D8" s="76">
        <f>data!C212</f>
        <v>0</v>
      </c>
      <c r="E8" s="76">
        <f>data!D212</f>
        <v>0</v>
      </c>
      <c r="F8" s="76">
        <f>data!E212</f>
        <v>1906095</v>
      </c>
    </row>
    <row r="9" spans="1:6" ht="20.149999999999999" customHeight="1" x14ac:dyDescent="0.35">
      <c r="A9" s="72">
        <v>3</v>
      </c>
      <c r="B9" s="76" t="s">
        <v>395</v>
      </c>
      <c r="C9" s="76">
        <f>data!B213</f>
        <v>80312744</v>
      </c>
      <c r="D9" s="76">
        <f>data!C213</f>
        <v>275878</v>
      </c>
      <c r="E9" s="76">
        <f>data!D213</f>
        <v>0</v>
      </c>
      <c r="F9" s="76">
        <f>data!E213</f>
        <v>80588622</v>
      </c>
    </row>
    <row r="10" spans="1:6" ht="20.149999999999999" customHeight="1" x14ac:dyDescent="0.3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887</v>
      </c>
      <c r="C11" s="76">
        <f>data!B215</f>
        <v>5937745</v>
      </c>
      <c r="D11" s="76">
        <f>data!C215</f>
        <v>0</v>
      </c>
      <c r="E11" s="76">
        <f>data!D215</f>
        <v>0</v>
      </c>
      <c r="F11" s="76">
        <f>data!E215</f>
        <v>5937745</v>
      </c>
    </row>
    <row r="12" spans="1:6" ht="20.149999999999999" customHeight="1" x14ac:dyDescent="0.35">
      <c r="A12" s="72">
        <v>6</v>
      </c>
      <c r="B12" s="76" t="s">
        <v>888</v>
      </c>
      <c r="C12" s="76">
        <f>data!B216</f>
        <v>69398514</v>
      </c>
      <c r="D12" s="76">
        <f>data!C216</f>
        <v>1973044</v>
      </c>
      <c r="E12" s="76">
        <f>data!D216</f>
        <v>0</v>
      </c>
      <c r="F12" s="76">
        <f>data!E216</f>
        <v>71371558</v>
      </c>
    </row>
    <row r="13" spans="1:6" ht="20.149999999999999" customHeight="1" x14ac:dyDescent="0.35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400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890</v>
      </c>
      <c r="C15" s="76">
        <f>data!B219</f>
        <v>2983656</v>
      </c>
      <c r="D15" s="76">
        <f>data!C219</f>
        <v>3790466</v>
      </c>
      <c r="E15" s="76">
        <f>data!D219</f>
        <v>0</v>
      </c>
      <c r="F15" s="76">
        <f>data!E219</f>
        <v>6774122</v>
      </c>
    </row>
    <row r="16" spans="1:6" ht="20.149999999999999" customHeight="1" x14ac:dyDescent="0.35">
      <c r="A16" s="72">
        <v>10</v>
      </c>
      <c r="B16" s="76" t="s">
        <v>614</v>
      </c>
      <c r="C16" s="76">
        <f>data!B220</f>
        <v>163064318</v>
      </c>
      <c r="D16" s="76">
        <f>data!C220</f>
        <v>6039388</v>
      </c>
      <c r="E16" s="76">
        <f>data!D220</f>
        <v>0</v>
      </c>
      <c r="F16" s="76">
        <f>data!E220</f>
        <v>169103706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402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49999999999999" customHeight="1" x14ac:dyDescent="0.3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49999999999999" customHeight="1" x14ac:dyDescent="0.35">
      <c r="A23" s="72">
        <v>11</v>
      </c>
      <c r="B23" s="164" t="s">
        <v>393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394</v>
      </c>
      <c r="C24" s="76">
        <f>data!B225</f>
        <v>1872844</v>
      </c>
      <c r="D24" s="76">
        <f>data!C225</f>
        <v>6856</v>
      </c>
      <c r="E24" s="76">
        <f>data!D225</f>
        <v>0</v>
      </c>
      <c r="F24" s="76">
        <f>data!E225</f>
        <v>1879700</v>
      </c>
    </row>
    <row r="25" spans="1:6" ht="20.149999999999999" customHeight="1" x14ac:dyDescent="0.35">
      <c r="A25" s="72">
        <v>13</v>
      </c>
      <c r="B25" s="76" t="s">
        <v>395</v>
      </c>
      <c r="C25" s="76">
        <f>data!B226</f>
        <v>62340163</v>
      </c>
      <c r="D25" s="76">
        <f>data!C226</f>
        <v>2378873</v>
      </c>
      <c r="E25" s="76">
        <f>data!D226</f>
        <v>0</v>
      </c>
      <c r="F25" s="76">
        <f>data!E226</f>
        <v>64719036</v>
      </c>
    </row>
    <row r="26" spans="1:6" ht="20.149999999999999" customHeight="1" x14ac:dyDescent="0.3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887</v>
      </c>
      <c r="C27" s="76">
        <f>data!B228</f>
        <v>4075567</v>
      </c>
      <c r="D27" s="76">
        <f>data!C228</f>
        <v>354443</v>
      </c>
      <c r="E27" s="76">
        <f>data!D228</f>
        <v>0</v>
      </c>
      <c r="F27" s="76">
        <f>data!E228</f>
        <v>4430010</v>
      </c>
    </row>
    <row r="28" spans="1:6" ht="20.149999999999999" customHeight="1" x14ac:dyDescent="0.35">
      <c r="A28" s="72">
        <v>16</v>
      </c>
      <c r="B28" s="76" t="s">
        <v>888</v>
      </c>
      <c r="C28" s="76">
        <f>data!B229</f>
        <v>63346576</v>
      </c>
      <c r="D28" s="76">
        <f>data!C229</f>
        <v>2998869</v>
      </c>
      <c r="E28" s="76">
        <f>data!D229</f>
        <v>0</v>
      </c>
      <c r="F28" s="76">
        <f>data!E229</f>
        <v>66345445</v>
      </c>
    </row>
    <row r="29" spans="1:6" ht="20.149999999999999" customHeight="1" x14ac:dyDescent="0.35">
      <c r="A29" s="72">
        <v>17</v>
      </c>
      <c r="B29" s="76" t="s">
        <v>889</v>
      </c>
      <c r="C29" s="76">
        <f>data!B230</f>
        <v>-320</v>
      </c>
      <c r="D29" s="76">
        <f>data!C230</f>
        <v>640</v>
      </c>
      <c r="E29" s="76">
        <f>data!D230</f>
        <v>0</v>
      </c>
      <c r="F29" s="76">
        <f>data!E230</f>
        <v>320</v>
      </c>
    </row>
    <row r="30" spans="1:6" ht="20.149999999999999" customHeight="1" x14ac:dyDescent="0.35">
      <c r="A30" s="72">
        <v>18</v>
      </c>
      <c r="B30" s="76" t="s">
        <v>400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614</v>
      </c>
      <c r="C32" s="76">
        <f>data!B233</f>
        <v>131634830</v>
      </c>
      <c r="D32" s="76">
        <f>data!C233</f>
        <v>5739681</v>
      </c>
      <c r="E32" s="76">
        <f>data!D233</f>
        <v>0</v>
      </c>
      <c r="F32" s="76">
        <f>data!E233</f>
        <v>137374511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F9DE-9B51-45D0-B463-6AC11BE5A499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892</v>
      </c>
      <c r="B1" s="71"/>
      <c r="C1" s="71"/>
      <c r="D1" s="70" t="s">
        <v>893</v>
      </c>
    </row>
    <row r="2" spans="1:4" ht="20.149999999999999" customHeight="1" x14ac:dyDescent="0.35">
      <c r="A2" s="129" t="str">
        <f>"Hospital: "&amp;data!C98</f>
        <v>Hospital: PROVIDENCE ST MARY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894</v>
      </c>
      <c r="C4" s="165" t="s">
        <v>895</v>
      </c>
      <c r="D4" s="166"/>
    </row>
    <row r="5" spans="1:4" ht="20.149999999999999" customHeight="1" x14ac:dyDescent="0.35">
      <c r="A5" s="133">
        <v>1</v>
      </c>
      <c r="B5" s="167"/>
      <c r="C5" s="89" t="s">
        <v>404</v>
      </c>
      <c r="D5" s="76">
        <f>data!D237</f>
        <v>2463665</v>
      </c>
    </row>
    <row r="6" spans="1:4" ht="20.149999999999999" customHeight="1" x14ac:dyDescent="0.35">
      <c r="A6" s="72">
        <v>2</v>
      </c>
      <c r="B6" s="78"/>
      <c r="C6" s="151" t="s">
        <v>500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280323182</v>
      </c>
    </row>
    <row r="8" spans="1:4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93392909</v>
      </c>
    </row>
    <row r="9" spans="1:4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5240070</v>
      </c>
    </row>
    <row r="10" spans="1:4" ht="20.149999999999999" customHeight="1" x14ac:dyDescent="0.35">
      <c r="A10" s="72">
        <v>6</v>
      </c>
      <c r="B10" s="167">
        <v>5840</v>
      </c>
      <c r="C10" s="76" t="s">
        <v>409</v>
      </c>
      <c r="D10" s="76">
        <f>data!C242</f>
        <v>47983972</v>
      </c>
    </row>
    <row r="11" spans="1:4" ht="20.149999999999999" customHeight="1" x14ac:dyDescent="0.35">
      <c r="A11" s="72">
        <v>7</v>
      </c>
      <c r="B11" s="167">
        <v>5850</v>
      </c>
      <c r="C11" s="76" t="s">
        <v>896</v>
      </c>
      <c r="D11" s="76">
        <f>data!C243</f>
        <v>69398542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1304549.6199999999</v>
      </c>
    </row>
    <row r="13" spans="1:4" ht="20.149999999999999" customHeight="1" x14ac:dyDescent="0.35">
      <c r="A13" s="72">
        <v>9</v>
      </c>
      <c r="B13" s="76"/>
      <c r="C13" s="76" t="s">
        <v>897</v>
      </c>
      <c r="D13" s="76">
        <f>data!D245</f>
        <v>497643224.62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413</v>
      </c>
      <c r="D15" s="162"/>
    </row>
    <row r="16" spans="1:4" ht="20.149999999999999" customHeight="1" x14ac:dyDescent="0.35">
      <c r="A16" s="161">
        <v>12</v>
      </c>
      <c r="B16" s="88"/>
      <c r="C16" s="73" t="s">
        <v>898</v>
      </c>
      <c r="D16" s="72">
        <f>data!C247</f>
        <v>670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415</v>
      </c>
      <c r="D18" s="76">
        <f>data!C249</f>
        <v>2472959</v>
      </c>
    </row>
    <row r="19" spans="1:4" ht="20.149999999999999" customHeight="1" x14ac:dyDescent="0.35">
      <c r="A19" s="170">
        <v>15</v>
      </c>
      <c r="B19" s="167">
        <v>5910</v>
      </c>
      <c r="C19" s="89" t="s">
        <v>899</v>
      </c>
      <c r="D19" s="76">
        <f>data!C250</f>
        <v>7693442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900</v>
      </c>
      <c r="D22" s="76">
        <f>data!D252</f>
        <v>10166401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419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901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902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903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