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973DBB5A-B112-4D64-B94F-FDB1E795D3F4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externalReferences>
    <externalReference r:id="rId18"/>
  </externalReference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0" i="24" l="1"/>
  <c r="C288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49" i="25" s="1"/>
  <c r="M717" i="25" s="1"/>
  <c r="D616" i="25"/>
  <c r="D696" i="25" s="1"/>
  <c r="M696" i="25" s="1"/>
  <c r="C616" i="25"/>
  <c r="C615" i="25"/>
  <c r="L613" i="25"/>
  <c r="K613" i="25"/>
  <c r="J613" i="25"/>
  <c r="I613" i="25"/>
  <c r="H613" i="25"/>
  <c r="G613" i="25"/>
  <c r="F613" i="25"/>
  <c r="D613" i="25"/>
  <c r="D646" i="25" s="1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89" i="34"/>
  <c r="H89" i="34"/>
  <c r="G89" i="34"/>
  <c r="F89" i="34"/>
  <c r="E89" i="34"/>
  <c r="D89" i="34"/>
  <c r="C89" i="34"/>
  <c r="A68" i="34"/>
  <c r="I62" i="34"/>
  <c r="H62" i="34"/>
  <c r="G62" i="34"/>
  <c r="F62" i="34"/>
  <c r="E62" i="34"/>
  <c r="D62" i="34"/>
  <c r="C62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H58" i="15" s="1"/>
  <c r="I58" i="15" s="1"/>
  <c r="E57" i="15"/>
  <c r="D57" i="15"/>
  <c r="B57" i="15"/>
  <c r="H57" i="15" s="1"/>
  <c r="I57" i="15" s="1"/>
  <c r="H56" i="15"/>
  <c r="I56" i="15" s="1"/>
  <c r="F56" i="15"/>
  <c r="E56" i="15"/>
  <c r="D56" i="15"/>
  <c r="B56" i="15"/>
  <c r="E55" i="15"/>
  <c r="D55" i="15"/>
  <c r="B55" i="15"/>
  <c r="F55" i="15" s="1"/>
  <c r="H54" i="15"/>
  <c r="I54" i="15" s="1"/>
  <c r="F54" i="15"/>
  <c r="E54" i="15"/>
  <c r="D54" i="15"/>
  <c r="B54" i="15"/>
  <c r="E53" i="15"/>
  <c r="D53" i="15"/>
  <c r="B53" i="15"/>
  <c r="F53" i="15" s="1"/>
  <c r="E52" i="15"/>
  <c r="D52" i="15"/>
  <c r="B52" i="15"/>
  <c r="H52" i="15" s="1"/>
  <c r="I52" i="15" s="1"/>
  <c r="E51" i="15"/>
  <c r="D51" i="15"/>
  <c r="B51" i="15"/>
  <c r="H51" i="15" s="1"/>
  <c r="I51" i="15" s="1"/>
  <c r="F50" i="15"/>
  <c r="E50" i="15"/>
  <c r="D50" i="15"/>
  <c r="B50" i="15"/>
  <c r="E49" i="15"/>
  <c r="D49" i="15"/>
  <c r="B49" i="15"/>
  <c r="H49" i="15" s="1"/>
  <c r="I49" i="15" s="1"/>
  <c r="E48" i="15"/>
  <c r="D48" i="15"/>
  <c r="B48" i="15"/>
  <c r="F48" i="15" s="1"/>
  <c r="E47" i="15"/>
  <c r="D47" i="15"/>
  <c r="B47" i="15"/>
  <c r="H47" i="15" s="1"/>
  <c r="I47" i="15" s="1"/>
  <c r="F46" i="15"/>
  <c r="E46" i="15"/>
  <c r="D46" i="15"/>
  <c r="B46" i="15"/>
  <c r="H46" i="15" s="1"/>
  <c r="I46" i="15" s="1"/>
  <c r="E45" i="15"/>
  <c r="D45" i="15"/>
  <c r="B45" i="15"/>
  <c r="F45" i="15" s="1"/>
  <c r="H44" i="15"/>
  <c r="I44" i="15" s="1"/>
  <c r="F44" i="15"/>
  <c r="E44" i="15"/>
  <c r="D44" i="15"/>
  <c r="B44" i="15"/>
  <c r="E43" i="15"/>
  <c r="D43" i="15"/>
  <c r="B43" i="15"/>
  <c r="F43" i="15" s="1"/>
  <c r="F42" i="15"/>
  <c r="E42" i="15"/>
  <c r="D42" i="15"/>
  <c r="B42" i="15"/>
  <c r="E41" i="15"/>
  <c r="D41" i="15"/>
  <c r="B41" i="15"/>
  <c r="F41" i="15" s="1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F27" i="15" s="1"/>
  <c r="H26" i="15"/>
  <c r="I26" i="15" s="1"/>
  <c r="E26" i="15"/>
  <c r="D26" i="15"/>
  <c r="B26" i="15"/>
  <c r="F26" i="15" s="1"/>
  <c r="E25" i="15"/>
  <c r="D25" i="15"/>
  <c r="B25" i="15"/>
  <c r="F24" i="15"/>
  <c r="E24" i="15"/>
  <c r="D24" i="15"/>
  <c r="B24" i="15"/>
  <c r="H24" i="15" s="1"/>
  <c r="I24" i="15" s="1"/>
  <c r="E23" i="15"/>
  <c r="D23" i="15"/>
  <c r="B23" i="15"/>
  <c r="E22" i="15"/>
  <c r="D22" i="15"/>
  <c r="B22" i="15"/>
  <c r="E21" i="15"/>
  <c r="D21" i="15"/>
  <c r="B21" i="15"/>
  <c r="E20" i="15"/>
  <c r="D20" i="15"/>
  <c r="B20" i="15"/>
  <c r="F20" i="15" s="1"/>
  <c r="E19" i="15"/>
  <c r="D19" i="15"/>
  <c r="B19" i="15"/>
  <c r="E18" i="15"/>
  <c r="D18" i="15"/>
  <c r="B18" i="15"/>
  <c r="F18" i="15" s="1"/>
  <c r="E17" i="15"/>
  <c r="D17" i="15"/>
  <c r="B17" i="15"/>
  <c r="E16" i="15"/>
  <c r="D16" i="15"/>
  <c r="B16" i="15"/>
  <c r="F16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4" s="1"/>
  <c r="CE92" i="24"/>
  <c r="CE91" i="24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F69" i="15" l="1"/>
  <c r="F30" i="15"/>
  <c r="F47" i="15"/>
  <c r="F49" i="15"/>
  <c r="F51" i="15"/>
  <c r="F64" i="15"/>
  <c r="F17" i="15"/>
  <c r="F65" i="15"/>
  <c r="F52" i="15"/>
  <c r="F57" i="15"/>
  <c r="H55" i="15"/>
  <c r="I55" i="15" s="1"/>
  <c r="F19" i="15"/>
  <c r="F63" i="15"/>
  <c r="F25" i="15"/>
  <c r="F58" i="15"/>
  <c r="D416" i="24"/>
  <c r="E414" i="24" s="1"/>
  <c r="G10" i="4"/>
  <c r="CF90" i="24"/>
  <c r="CE48" i="24"/>
  <c r="BJ85" i="24"/>
  <c r="F277" i="34" s="1"/>
  <c r="H14" i="31"/>
  <c r="H44" i="34"/>
  <c r="O85" i="24"/>
  <c r="H30" i="31"/>
  <c r="C140" i="34"/>
  <c r="AE85" i="24"/>
  <c r="H62" i="31"/>
  <c r="G268" i="34"/>
  <c r="BK85" i="24"/>
  <c r="M4" i="31"/>
  <c r="E17" i="34"/>
  <c r="M28" i="31"/>
  <c r="H113" i="34"/>
  <c r="M44" i="31"/>
  <c r="C209" i="34"/>
  <c r="M68" i="31"/>
  <c r="F305" i="34"/>
  <c r="M76" i="31"/>
  <c r="G337" i="34"/>
  <c r="H7" i="31"/>
  <c r="H12" i="34"/>
  <c r="H85" i="24"/>
  <c r="H15" i="31"/>
  <c r="I44" i="34"/>
  <c r="P85" i="24"/>
  <c r="H23" i="31"/>
  <c r="C108" i="34"/>
  <c r="X85" i="24"/>
  <c r="H31" i="31"/>
  <c r="D140" i="34"/>
  <c r="AF85" i="24"/>
  <c r="H39" i="31"/>
  <c r="E172" i="34"/>
  <c r="AN85" i="24"/>
  <c r="H47" i="31"/>
  <c r="F204" i="34"/>
  <c r="AV85" i="24"/>
  <c r="H55" i="31"/>
  <c r="G236" i="34"/>
  <c r="BD85" i="24"/>
  <c r="H63" i="31"/>
  <c r="H268" i="34"/>
  <c r="BL85" i="24"/>
  <c r="H71" i="31"/>
  <c r="I300" i="34"/>
  <c r="BT85" i="24"/>
  <c r="H79" i="31"/>
  <c r="C364" i="34"/>
  <c r="CB85" i="24"/>
  <c r="M5" i="31"/>
  <c r="F17" i="34"/>
  <c r="M13" i="31"/>
  <c r="G49" i="34"/>
  <c r="M21" i="31"/>
  <c r="M29" i="31"/>
  <c r="I113" i="34"/>
  <c r="M37" i="31"/>
  <c r="C177" i="34"/>
  <c r="M45" i="31"/>
  <c r="D209" i="34"/>
  <c r="AT85" i="24"/>
  <c r="M53" i="31"/>
  <c r="E241" i="34"/>
  <c r="M61" i="31"/>
  <c r="F273" i="34"/>
  <c r="M69" i="31"/>
  <c r="G305" i="34"/>
  <c r="M77" i="31"/>
  <c r="H337" i="34"/>
  <c r="H6" i="31"/>
  <c r="G12" i="34"/>
  <c r="G85" i="24"/>
  <c r="H38" i="31"/>
  <c r="D172" i="34"/>
  <c r="AM85" i="24"/>
  <c r="H70" i="31"/>
  <c r="H300" i="34"/>
  <c r="BS85" i="24"/>
  <c r="M12" i="31"/>
  <c r="F49" i="34"/>
  <c r="M36" i="31"/>
  <c r="I145" i="34"/>
  <c r="M60" i="31"/>
  <c r="E273" i="34"/>
  <c r="H32" i="31"/>
  <c r="E140" i="34"/>
  <c r="AG85" i="24"/>
  <c r="H56" i="31"/>
  <c r="H236" i="34"/>
  <c r="BE85" i="24"/>
  <c r="H72" i="31"/>
  <c r="C332" i="34"/>
  <c r="BU85" i="24"/>
  <c r="H80" i="31"/>
  <c r="D364" i="34"/>
  <c r="CC85" i="24"/>
  <c r="M6" i="31"/>
  <c r="G17" i="34"/>
  <c r="M14" i="31"/>
  <c r="H49" i="34"/>
  <c r="M22" i="31"/>
  <c r="M30" i="31"/>
  <c r="C145" i="34"/>
  <c r="M38" i="31"/>
  <c r="D177" i="34"/>
  <c r="M46" i="31"/>
  <c r="E209" i="34"/>
  <c r="M54" i="31"/>
  <c r="F241" i="34"/>
  <c r="M62" i="31"/>
  <c r="G273" i="34"/>
  <c r="M70" i="31"/>
  <c r="H305" i="34"/>
  <c r="M78" i="31"/>
  <c r="I337" i="34"/>
  <c r="AL85" i="24"/>
  <c r="H54" i="31"/>
  <c r="F236" i="34"/>
  <c r="BC85" i="24"/>
  <c r="H8" i="31"/>
  <c r="I12" i="34"/>
  <c r="I85" i="24"/>
  <c r="H24" i="31"/>
  <c r="D108" i="34"/>
  <c r="Y85" i="24"/>
  <c r="H48" i="31"/>
  <c r="G204" i="34"/>
  <c r="AW85" i="24"/>
  <c r="H9" i="31"/>
  <c r="C44" i="34"/>
  <c r="J85" i="24"/>
  <c r="H17" i="31"/>
  <c r="R85" i="24"/>
  <c r="H33" i="31"/>
  <c r="F140" i="34"/>
  <c r="AH85" i="24"/>
  <c r="H49" i="31"/>
  <c r="H204" i="34"/>
  <c r="AX85" i="24"/>
  <c r="H73" i="31"/>
  <c r="D332" i="34"/>
  <c r="BV85" i="24"/>
  <c r="M15" i="31"/>
  <c r="I49" i="34"/>
  <c r="M31" i="31"/>
  <c r="D145" i="34"/>
  <c r="M47" i="31"/>
  <c r="F209" i="34"/>
  <c r="M55" i="31"/>
  <c r="G241" i="34"/>
  <c r="M71" i="31"/>
  <c r="I305" i="34"/>
  <c r="M79" i="31"/>
  <c r="C369" i="34"/>
  <c r="H22" i="31"/>
  <c r="W85" i="24"/>
  <c r="H46" i="31"/>
  <c r="E204" i="34"/>
  <c r="AU85" i="24"/>
  <c r="H78" i="31"/>
  <c r="I332" i="34"/>
  <c r="CA85" i="24"/>
  <c r="M20" i="31"/>
  <c r="M52" i="31"/>
  <c r="D241" i="34"/>
  <c r="H16" i="31"/>
  <c r="Q85" i="24"/>
  <c r="H40" i="31"/>
  <c r="F172" i="34"/>
  <c r="AO85" i="24"/>
  <c r="H64" i="31"/>
  <c r="I268" i="34"/>
  <c r="BM85" i="24"/>
  <c r="H25" i="31"/>
  <c r="E108" i="34"/>
  <c r="Z85" i="24"/>
  <c r="H41" i="31"/>
  <c r="G172" i="34"/>
  <c r="AP85" i="24"/>
  <c r="H57" i="31"/>
  <c r="I236" i="34"/>
  <c r="BF85" i="24"/>
  <c r="H65" i="31"/>
  <c r="C300" i="34"/>
  <c r="BN85" i="24"/>
  <c r="M7" i="31"/>
  <c r="H17" i="34"/>
  <c r="M23" i="31"/>
  <c r="C113" i="34"/>
  <c r="M39" i="31"/>
  <c r="E177" i="34"/>
  <c r="M63" i="31"/>
  <c r="H273" i="34"/>
  <c r="M8" i="31"/>
  <c r="I17" i="34"/>
  <c r="M16" i="31"/>
  <c r="M24" i="31"/>
  <c r="D113" i="34"/>
  <c r="M32" i="31"/>
  <c r="E145" i="34"/>
  <c r="M40" i="31"/>
  <c r="F177" i="34"/>
  <c r="M48" i="31"/>
  <c r="G209" i="34"/>
  <c r="M56" i="31"/>
  <c r="H241" i="34"/>
  <c r="M64" i="31"/>
  <c r="I273" i="34"/>
  <c r="M72" i="31"/>
  <c r="C337" i="34"/>
  <c r="M80" i="31"/>
  <c r="D369" i="34"/>
  <c r="BZ85" i="24"/>
  <c r="H11" i="31"/>
  <c r="E44" i="34"/>
  <c r="L85" i="24"/>
  <c r="H27" i="31"/>
  <c r="G108" i="34"/>
  <c r="AB85" i="24"/>
  <c r="H51" i="31"/>
  <c r="C236" i="34"/>
  <c r="AZ85" i="24"/>
  <c r="H75" i="31"/>
  <c r="F332" i="34"/>
  <c r="BX85" i="24"/>
  <c r="M9" i="31"/>
  <c r="C49" i="34"/>
  <c r="M17" i="31"/>
  <c r="M25" i="31"/>
  <c r="E113" i="34"/>
  <c r="M33" i="31"/>
  <c r="F145" i="34"/>
  <c r="M41" i="31"/>
  <c r="G177" i="34"/>
  <c r="M49" i="31"/>
  <c r="H209" i="34"/>
  <c r="M65" i="31"/>
  <c r="C305" i="34"/>
  <c r="M73" i="31"/>
  <c r="D337" i="34"/>
  <c r="H19" i="31"/>
  <c r="T85" i="24"/>
  <c r="H43" i="31"/>
  <c r="I172" i="34"/>
  <c r="AR85" i="24"/>
  <c r="H59" i="31"/>
  <c r="D268" i="34"/>
  <c r="BH85" i="24"/>
  <c r="H67" i="31"/>
  <c r="E300" i="34"/>
  <c r="BP85" i="24"/>
  <c r="M57" i="31"/>
  <c r="I241" i="34"/>
  <c r="H4" i="31"/>
  <c r="E12" i="34"/>
  <c r="E85" i="24"/>
  <c r="H12" i="31"/>
  <c r="F44" i="34"/>
  <c r="M85" i="24"/>
  <c r="H20" i="31"/>
  <c r="U85" i="24"/>
  <c r="H28" i="31"/>
  <c r="H108" i="34"/>
  <c r="AC85" i="24"/>
  <c r="H36" i="31"/>
  <c r="I140" i="34"/>
  <c r="AK85" i="24"/>
  <c r="H44" i="31"/>
  <c r="C204" i="34"/>
  <c r="AS85" i="24"/>
  <c r="H52" i="31"/>
  <c r="D236" i="34"/>
  <c r="BA85" i="24"/>
  <c r="H60" i="31"/>
  <c r="E268" i="34"/>
  <c r="BI85" i="24"/>
  <c r="H68" i="31"/>
  <c r="F300" i="34"/>
  <c r="BQ85" i="24"/>
  <c r="H76" i="31"/>
  <c r="G332" i="34"/>
  <c r="BY85" i="24"/>
  <c r="M2" i="31"/>
  <c r="C17" i="34"/>
  <c r="CE67" i="24"/>
  <c r="I369" i="34" s="1"/>
  <c r="M10" i="31"/>
  <c r="D49" i="34"/>
  <c r="M18" i="31"/>
  <c r="M26" i="31"/>
  <c r="F113" i="34"/>
  <c r="M34" i="31"/>
  <c r="G145" i="34"/>
  <c r="M42" i="31"/>
  <c r="H177" i="34"/>
  <c r="M50" i="31"/>
  <c r="I209" i="34"/>
  <c r="M58" i="31"/>
  <c r="C273" i="34"/>
  <c r="M66" i="31"/>
  <c r="D305" i="34"/>
  <c r="M74" i="31"/>
  <c r="E337" i="34"/>
  <c r="V85" i="24"/>
  <c r="H3" i="31"/>
  <c r="D12" i="34"/>
  <c r="D85" i="24"/>
  <c r="H35" i="31"/>
  <c r="H140" i="34"/>
  <c r="AJ85" i="24"/>
  <c r="M3" i="31"/>
  <c r="D17" i="34"/>
  <c r="M11" i="31"/>
  <c r="E49" i="34"/>
  <c r="M19" i="31"/>
  <c r="M27" i="31"/>
  <c r="G113" i="34"/>
  <c r="M35" i="31"/>
  <c r="H145" i="34"/>
  <c r="M43" i="31"/>
  <c r="I177" i="34"/>
  <c r="M51" i="31"/>
  <c r="C241" i="34"/>
  <c r="M59" i="31"/>
  <c r="D273" i="34"/>
  <c r="M67" i="31"/>
  <c r="E305" i="34"/>
  <c r="M75" i="31"/>
  <c r="F337" i="34"/>
  <c r="H18" i="31"/>
  <c r="S85" i="24"/>
  <c r="H66" i="31"/>
  <c r="D300" i="34"/>
  <c r="BO85" i="24"/>
  <c r="O5" i="31"/>
  <c r="F19" i="34"/>
  <c r="O53" i="31"/>
  <c r="E243" i="34"/>
  <c r="AE9" i="31"/>
  <c r="C58" i="34"/>
  <c r="AE17" i="31"/>
  <c r="AE25" i="31"/>
  <c r="E122" i="34"/>
  <c r="AE33" i="31"/>
  <c r="F154" i="34"/>
  <c r="AE41" i="31"/>
  <c r="G186" i="34"/>
  <c r="G19" i="4"/>
  <c r="E19" i="4"/>
  <c r="E220" i="24"/>
  <c r="I366" i="34"/>
  <c r="F612" i="24"/>
  <c r="O6" i="31"/>
  <c r="G19" i="34"/>
  <c r="O14" i="31"/>
  <c r="O22" i="31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2" i="31"/>
  <c r="C26" i="34"/>
  <c r="AE10" i="31"/>
  <c r="D58" i="34"/>
  <c r="AE18" i="31"/>
  <c r="AE26" i="31"/>
  <c r="F122" i="34"/>
  <c r="AE34" i="31"/>
  <c r="G154" i="34"/>
  <c r="AE42" i="31"/>
  <c r="H186" i="34"/>
  <c r="F24" i="6"/>
  <c r="E233" i="24"/>
  <c r="F32" i="6" s="1"/>
  <c r="H58" i="31"/>
  <c r="C268" i="34"/>
  <c r="BG85" i="24"/>
  <c r="O21" i="31"/>
  <c r="O61" i="31"/>
  <c r="F275" i="34"/>
  <c r="O77" i="31"/>
  <c r="H339" i="34"/>
  <c r="O7" i="31"/>
  <c r="H19" i="34"/>
  <c r="O15" i="31"/>
  <c r="O23" i="31"/>
  <c r="C115" i="34"/>
  <c r="AE3" i="31"/>
  <c r="D26" i="34"/>
  <c r="AE11" i="31"/>
  <c r="E58" i="34"/>
  <c r="AE19" i="31"/>
  <c r="AE27" i="31"/>
  <c r="G122" i="34"/>
  <c r="AE35" i="31"/>
  <c r="H154" i="34"/>
  <c r="AE43" i="31"/>
  <c r="I186" i="34"/>
  <c r="I381" i="34"/>
  <c r="CF91" i="24"/>
  <c r="G612" i="24"/>
  <c r="O45" i="31"/>
  <c r="D211" i="34"/>
  <c r="H13" i="31"/>
  <c r="G44" i="34"/>
  <c r="H69" i="31"/>
  <c r="G300" i="34"/>
  <c r="O8" i="31"/>
  <c r="I19" i="34"/>
  <c r="O24" i="31"/>
  <c r="D115" i="34"/>
  <c r="O32" i="31"/>
  <c r="E147" i="34"/>
  <c r="O40" i="31"/>
  <c r="F179" i="34"/>
  <c r="O72" i="31"/>
  <c r="C339" i="34"/>
  <c r="O80" i="31"/>
  <c r="D371" i="34"/>
  <c r="H26" i="31"/>
  <c r="F108" i="34"/>
  <c r="AA85" i="24"/>
  <c r="O37" i="31"/>
  <c r="C179" i="34"/>
  <c r="H21" i="31"/>
  <c r="O16" i="31"/>
  <c r="O48" i="31"/>
  <c r="G211" i="34"/>
  <c r="I382" i="34"/>
  <c r="I612" i="24"/>
  <c r="CE52" i="24"/>
  <c r="O9" i="31"/>
  <c r="O17" i="31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E371" i="34"/>
  <c r="C615" i="24"/>
  <c r="CD85" i="24"/>
  <c r="N85" i="24"/>
  <c r="AE5" i="31"/>
  <c r="F26" i="34"/>
  <c r="AE13" i="31"/>
  <c r="G58" i="34"/>
  <c r="AE21" i="31"/>
  <c r="AE29" i="31"/>
  <c r="I122" i="34"/>
  <c r="AE37" i="31"/>
  <c r="C186" i="34"/>
  <c r="AE45" i="31"/>
  <c r="D218" i="34"/>
  <c r="H2" i="31"/>
  <c r="C12" i="34"/>
  <c r="C85" i="24"/>
  <c r="H34" i="31"/>
  <c r="G140" i="34"/>
  <c r="AI85" i="24"/>
  <c r="H42" i="31"/>
  <c r="H172" i="34"/>
  <c r="AQ85" i="24"/>
  <c r="H74" i="31"/>
  <c r="E332" i="34"/>
  <c r="BW85" i="24"/>
  <c r="O13" i="31"/>
  <c r="H5" i="31"/>
  <c r="F12" i="34"/>
  <c r="H37" i="31"/>
  <c r="C172" i="34"/>
  <c r="H53" i="31"/>
  <c r="E236" i="34"/>
  <c r="H77" i="31"/>
  <c r="H332" i="34"/>
  <c r="O56" i="31"/>
  <c r="H243" i="34"/>
  <c r="O2" i="31"/>
  <c r="C19" i="34"/>
  <c r="O10" i="31"/>
  <c r="O18" i="31"/>
  <c r="CE69" i="24"/>
  <c r="I371" i="34" s="1"/>
  <c r="BB85" i="24"/>
  <c r="H50" i="31"/>
  <c r="I204" i="34"/>
  <c r="AY85" i="24"/>
  <c r="H29" i="31"/>
  <c r="I108" i="34"/>
  <c r="H45" i="31"/>
  <c r="D204" i="34"/>
  <c r="H61" i="31"/>
  <c r="F268" i="34"/>
  <c r="O64" i="31"/>
  <c r="I275" i="34"/>
  <c r="BK2" i="30"/>
  <c r="I362" i="34"/>
  <c r="H612" i="24"/>
  <c r="O3" i="31"/>
  <c r="D19" i="34"/>
  <c r="O11" i="31"/>
  <c r="O19" i="31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F85" i="24"/>
  <c r="AD85" i="24"/>
  <c r="I384" i="34"/>
  <c r="L612" i="24"/>
  <c r="H10" i="31"/>
  <c r="D44" i="34"/>
  <c r="K85" i="24"/>
  <c r="O29" i="31"/>
  <c r="I115" i="34"/>
  <c r="O69" i="31"/>
  <c r="G307" i="34"/>
  <c r="CE62" i="24"/>
  <c r="I364" i="34" s="1"/>
  <c r="O4" i="31"/>
  <c r="E19" i="34"/>
  <c r="O12" i="31"/>
  <c r="O20" i="31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BR85" i="24"/>
  <c r="AE8" i="31"/>
  <c r="I26" i="34"/>
  <c r="AE16" i="31"/>
  <c r="AE24" i="31"/>
  <c r="D122" i="34"/>
  <c r="AE32" i="31"/>
  <c r="E154" i="34"/>
  <c r="AE40" i="31"/>
  <c r="F186" i="34"/>
  <c r="CE89" i="24"/>
  <c r="AE6" i="31"/>
  <c r="G26" i="34"/>
  <c r="AE14" i="31"/>
  <c r="H58" i="34"/>
  <c r="AE22" i="31"/>
  <c r="AE30" i="31"/>
  <c r="C154" i="34"/>
  <c r="AE38" i="31"/>
  <c r="D186" i="34"/>
  <c r="AE46" i="31"/>
  <c r="E218" i="34"/>
  <c r="D367" i="24"/>
  <c r="F21" i="15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G28" i="4"/>
  <c r="E28" i="4"/>
  <c r="DF2" i="30"/>
  <c r="C170" i="8"/>
  <c r="CF2" i="28"/>
  <c r="D5" i="7"/>
  <c r="D341" i="24"/>
  <c r="C87" i="8" s="1"/>
  <c r="D383" i="24"/>
  <c r="C137" i="8" s="1"/>
  <c r="J612" i="24"/>
  <c r="H16" i="15"/>
  <c r="I16" i="15" s="1"/>
  <c r="D350" i="24"/>
  <c r="F28" i="15"/>
  <c r="D612" i="24"/>
  <c r="H18" i="15"/>
  <c r="I18" i="15" s="1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4" i="31"/>
  <c r="E26" i="34"/>
  <c r="AE12" i="31"/>
  <c r="F58" i="34"/>
  <c r="AE20" i="31"/>
  <c r="AE28" i="31"/>
  <c r="H122" i="34"/>
  <c r="AE36" i="31"/>
  <c r="I154" i="34"/>
  <c r="AE44" i="31"/>
  <c r="C218" i="34"/>
  <c r="D258" i="24"/>
  <c r="C113" i="8"/>
  <c r="D12" i="33"/>
  <c r="H23" i="15"/>
  <c r="I23" i="15" s="1"/>
  <c r="F23" i="15"/>
  <c r="F29" i="15"/>
  <c r="F22" i="15"/>
  <c r="F34" i="15"/>
  <c r="F36" i="15"/>
  <c r="F38" i="15"/>
  <c r="F33" i="15"/>
  <c r="F35" i="15"/>
  <c r="F37" i="15"/>
  <c r="F39" i="15"/>
  <c r="L648" i="25"/>
  <c r="D674" i="25"/>
  <c r="M674" i="25" s="1"/>
  <c r="D682" i="25"/>
  <c r="M682" i="25" s="1"/>
  <c r="D690" i="25"/>
  <c r="M690" i="25" s="1"/>
  <c r="C716" i="25"/>
  <c r="D619" i="25"/>
  <c r="D623" i="25"/>
  <c r="D629" i="25"/>
  <c r="D669" i="25"/>
  <c r="M669" i="25" s="1"/>
  <c r="M716" i="25" s="1"/>
  <c r="D677" i="25"/>
  <c r="M677" i="25" s="1"/>
  <c r="D685" i="25"/>
  <c r="M685" i="25" s="1"/>
  <c r="D693" i="25"/>
  <c r="M693" i="25" s="1"/>
  <c r="D626" i="25"/>
  <c r="G626" i="25" s="1"/>
  <c r="D672" i="25"/>
  <c r="M672" i="25" s="1"/>
  <c r="D680" i="25"/>
  <c r="M680" i="25" s="1"/>
  <c r="D688" i="25"/>
  <c r="M688" i="25" s="1"/>
  <c r="D717" i="25"/>
  <c r="D708" i="25"/>
  <c r="M708" i="25" s="1"/>
  <c r="D700" i="25"/>
  <c r="M700" i="25" s="1"/>
  <c r="D713" i="25"/>
  <c r="M713" i="25" s="1"/>
  <c r="D705" i="25"/>
  <c r="M705" i="25" s="1"/>
  <c r="D710" i="25"/>
  <c r="M710" i="25" s="1"/>
  <c r="D702" i="25"/>
  <c r="M702" i="25" s="1"/>
  <c r="D707" i="25"/>
  <c r="M707" i="25" s="1"/>
  <c r="D712" i="25"/>
  <c r="M712" i="25" s="1"/>
  <c r="D704" i="25"/>
  <c r="M704" i="25" s="1"/>
  <c r="D709" i="25"/>
  <c r="M709" i="25" s="1"/>
  <c r="D701" i="25"/>
  <c r="M701" i="25" s="1"/>
  <c r="D620" i="25"/>
  <c r="D624" i="25"/>
  <c r="D675" i="25"/>
  <c r="M675" i="25" s="1"/>
  <c r="D683" i="25"/>
  <c r="M683" i="25" s="1"/>
  <c r="D691" i="25"/>
  <c r="M691" i="25" s="1"/>
  <c r="D706" i="25"/>
  <c r="M706" i="25" s="1"/>
  <c r="D628" i="25"/>
  <c r="D670" i="25"/>
  <c r="M670" i="25" s="1"/>
  <c r="D678" i="25"/>
  <c r="M678" i="25" s="1"/>
  <c r="D686" i="25"/>
  <c r="M686" i="25" s="1"/>
  <c r="D694" i="25"/>
  <c r="M694" i="25" s="1"/>
  <c r="D697" i="25"/>
  <c r="M697" i="25" s="1"/>
  <c r="D698" i="25"/>
  <c r="M698" i="25" s="1"/>
  <c r="D699" i="25"/>
  <c r="M699" i="25" s="1"/>
  <c r="D711" i="25"/>
  <c r="M711" i="25" s="1"/>
  <c r="D617" i="25"/>
  <c r="D716" i="25" s="1"/>
  <c r="D621" i="25"/>
  <c r="D673" i="25"/>
  <c r="M673" i="25" s="1"/>
  <c r="D681" i="25"/>
  <c r="M681" i="25" s="1"/>
  <c r="D689" i="25"/>
  <c r="M689" i="25" s="1"/>
  <c r="D625" i="25"/>
  <c r="F625" i="25" s="1"/>
  <c r="D631" i="25"/>
  <c r="J631" i="25" s="1"/>
  <c r="D632" i="25"/>
  <c r="K645" i="25" s="1"/>
  <c r="D633" i="25"/>
  <c r="D634" i="25"/>
  <c r="D635" i="25"/>
  <c r="D636" i="25"/>
  <c r="D637" i="25"/>
  <c r="D638" i="25"/>
  <c r="D639" i="25"/>
  <c r="D640" i="25"/>
  <c r="D641" i="25"/>
  <c r="D642" i="25"/>
  <c r="D643" i="25"/>
  <c r="D644" i="25"/>
  <c r="D645" i="25"/>
  <c r="D676" i="25"/>
  <c r="M676" i="25" s="1"/>
  <c r="D684" i="25"/>
  <c r="M684" i="25" s="1"/>
  <c r="D692" i="25"/>
  <c r="M692" i="25" s="1"/>
  <c r="D703" i="25"/>
  <c r="M703" i="25" s="1"/>
  <c r="D618" i="25"/>
  <c r="D622" i="25"/>
  <c r="D627" i="25"/>
  <c r="H629" i="25" s="1"/>
  <c r="D630" i="25"/>
  <c r="I630" i="25" s="1"/>
  <c r="D647" i="25"/>
  <c r="D648" i="25"/>
  <c r="D671" i="25"/>
  <c r="M671" i="25" s="1"/>
  <c r="D679" i="25"/>
  <c r="M679" i="25" s="1"/>
  <c r="D687" i="25"/>
  <c r="M687" i="25" s="1"/>
  <c r="D695" i="25"/>
  <c r="M695" i="25" s="1"/>
  <c r="D714" i="25"/>
  <c r="M714" i="25" s="1"/>
  <c r="D26" i="33" l="1"/>
  <c r="C167" i="8"/>
  <c r="C617" i="24"/>
  <c r="C74" i="15"/>
  <c r="G74" i="15" s="1"/>
  <c r="E380" i="24"/>
  <c r="H712" i="25"/>
  <c r="H704" i="25"/>
  <c r="H696" i="25"/>
  <c r="H709" i="25"/>
  <c r="H701" i="25"/>
  <c r="H714" i="25"/>
  <c r="H706" i="25"/>
  <c r="H711" i="25"/>
  <c r="H717" i="25"/>
  <c r="H708" i="25"/>
  <c r="H700" i="25"/>
  <c r="H713" i="25"/>
  <c r="H705" i="25"/>
  <c r="H707" i="25"/>
  <c r="H697" i="25"/>
  <c r="H691" i="25"/>
  <c r="H683" i="25"/>
  <c r="H675" i="25"/>
  <c r="H688" i="25"/>
  <c r="H680" i="25"/>
  <c r="H672" i="25"/>
  <c r="H699" i="25"/>
  <c r="H693" i="25"/>
  <c r="H685" i="25"/>
  <c r="H677" i="25"/>
  <c r="H669" i="25"/>
  <c r="H690" i="25"/>
  <c r="H682" i="25"/>
  <c r="H674" i="25"/>
  <c r="H702" i="25"/>
  <c r="H695" i="25"/>
  <c r="H687" i="25"/>
  <c r="H679" i="25"/>
  <c r="H671" i="25"/>
  <c r="H648" i="25"/>
  <c r="H647" i="25"/>
  <c r="H646" i="25"/>
  <c r="H630" i="25"/>
  <c r="H716" i="25" s="1"/>
  <c r="H710" i="25"/>
  <c r="H692" i="25"/>
  <c r="H684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689" i="25"/>
  <c r="H681" i="25"/>
  <c r="H673" i="25"/>
  <c r="H703" i="25"/>
  <c r="H698" i="25"/>
  <c r="H694" i="25"/>
  <c r="H686" i="25"/>
  <c r="H678" i="25"/>
  <c r="H670" i="25"/>
  <c r="K711" i="25"/>
  <c r="K703" i="25"/>
  <c r="K717" i="25"/>
  <c r="K708" i="25"/>
  <c r="K700" i="25"/>
  <c r="K713" i="25"/>
  <c r="K705" i="25"/>
  <c r="K710" i="25"/>
  <c r="K707" i="25"/>
  <c r="K699" i="25"/>
  <c r="K712" i="25"/>
  <c r="K704" i="25"/>
  <c r="K709" i="25"/>
  <c r="K690" i="25"/>
  <c r="K682" i="25"/>
  <c r="K674" i="25"/>
  <c r="K695" i="25"/>
  <c r="K687" i="25"/>
  <c r="K679" i="25"/>
  <c r="K671" i="25"/>
  <c r="K692" i="25"/>
  <c r="K684" i="25"/>
  <c r="K676" i="25"/>
  <c r="K706" i="25"/>
  <c r="K702" i="25"/>
  <c r="K689" i="25"/>
  <c r="K681" i="25"/>
  <c r="K673" i="25"/>
  <c r="K694" i="25"/>
  <c r="K686" i="25"/>
  <c r="K678" i="25"/>
  <c r="K670" i="25"/>
  <c r="K697" i="25"/>
  <c r="K691" i="25"/>
  <c r="K683" i="25"/>
  <c r="K675" i="25"/>
  <c r="K698" i="25"/>
  <c r="K688" i="25"/>
  <c r="K680" i="25"/>
  <c r="K672" i="25"/>
  <c r="K714" i="25"/>
  <c r="K701" i="25"/>
  <c r="K696" i="25"/>
  <c r="K693" i="25"/>
  <c r="K685" i="25"/>
  <c r="K677" i="25"/>
  <c r="K669" i="25"/>
  <c r="K716" i="25" s="1"/>
  <c r="D21" i="34"/>
  <c r="C16" i="15"/>
  <c r="G16" i="15" s="1"/>
  <c r="C669" i="24"/>
  <c r="C245" i="34"/>
  <c r="C64" i="15"/>
  <c r="C628" i="24"/>
  <c r="C53" i="34"/>
  <c r="C22" i="15"/>
  <c r="C675" i="24"/>
  <c r="G245" i="34"/>
  <c r="C68" i="15"/>
  <c r="G68" i="15" s="1"/>
  <c r="C624" i="24"/>
  <c r="J714" i="25"/>
  <c r="J706" i="25"/>
  <c r="J698" i="25"/>
  <c r="J711" i="25"/>
  <c r="J703" i="25"/>
  <c r="J717" i="25"/>
  <c r="J708" i="25"/>
  <c r="J700" i="25"/>
  <c r="J713" i="25"/>
  <c r="J705" i="25"/>
  <c r="J710" i="25"/>
  <c r="J702" i="25"/>
  <c r="J707" i="25"/>
  <c r="J699" i="25"/>
  <c r="J701" i="25"/>
  <c r="J696" i="25"/>
  <c r="J693" i="25"/>
  <c r="J685" i="25"/>
  <c r="J677" i="25"/>
  <c r="J669" i="25"/>
  <c r="J709" i="25"/>
  <c r="J704" i="25"/>
  <c r="J690" i="25"/>
  <c r="J682" i="25"/>
  <c r="J674" i="25"/>
  <c r="J695" i="25"/>
  <c r="J687" i="25"/>
  <c r="J679" i="25"/>
  <c r="J671" i="25"/>
  <c r="J648" i="25"/>
  <c r="J647" i="25"/>
  <c r="J646" i="25"/>
  <c r="J692" i="25"/>
  <c r="J68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689" i="25"/>
  <c r="J681" i="25"/>
  <c r="J673" i="25"/>
  <c r="J712" i="25"/>
  <c r="J694" i="25"/>
  <c r="J686" i="25"/>
  <c r="J678" i="25"/>
  <c r="J670" i="25"/>
  <c r="J697" i="25"/>
  <c r="J691" i="25"/>
  <c r="J683" i="25"/>
  <c r="J675" i="25"/>
  <c r="J688" i="25"/>
  <c r="J680" i="25"/>
  <c r="J672" i="25"/>
  <c r="E624" i="25"/>
  <c r="I117" i="34"/>
  <c r="C42" i="15"/>
  <c r="C695" i="24"/>
  <c r="E341" i="34"/>
  <c r="C87" i="15"/>
  <c r="G87" i="15" s="1"/>
  <c r="C643" i="24"/>
  <c r="C26" i="15"/>
  <c r="G26" i="15" s="1"/>
  <c r="G53" i="34"/>
  <c r="C679" i="24"/>
  <c r="G341" i="34"/>
  <c r="C89" i="15"/>
  <c r="G89" i="15" s="1"/>
  <c r="C645" i="24"/>
  <c r="C25" i="15"/>
  <c r="F53" i="34"/>
  <c r="C678" i="24"/>
  <c r="E309" i="34"/>
  <c r="C80" i="15"/>
  <c r="G80" i="15" s="1"/>
  <c r="C621" i="24"/>
  <c r="H341" i="34"/>
  <c r="C90" i="15"/>
  <c r="G90" i="15" s="1"/>
  <c r="C646" i="24"/>
  <c r="I245" i="34"/>
  <c r="C70" i="15"/>
  <c r="G70" i="15" s="1"/>
  <c r="C629" i="24"/>
  <c r="C21" i="15"/>
  <c r="I21" i="34"/>
  <c r="C674" i="24"/>
  <c r="H309" i="34"/>
  <c r="C83" i="15"/>
  <c r="G83" i="15" s="1"/>
  <c r="C639" i="24"/>
  <c r="C44" i="15"/>
  <c r="G44" i="15" s="1"/>
  <c r="D149" i="34"/>
  <c r="C697" i="24"/>
  <c r="F21" i="34"/>
  <c r="C671" i="24"/>
  <c r="C18" i="15"/>
  <c r="G18" i="15" s="1"/>
  <c r="I213" i="34"/>
  <c r="C63" i="15"/>
  <c r="C625" i="24"/>
  <c r="C21" i="34"/>
  <c r="C15" i="15"/>
  <c r="C668" i="24"/>
  <c r="CE85" i="24"/>
  <c r="E373" i="34"/>
  <c r="C94" i="15"/>
  <c r="G94" i="15" s="1"/>
  <c r="F117" i="34"/>
  <c r="C39" i="15"/>
  <c r="C692" i="24"/>
  <c r="F16" i="6"/>
  <c r="F234" i="24"/>
  <c r="D245" i="34"/>
  <c r="C65" i="15"/>
  <c r="C630" i="24"/>
  <c r="F85" i="34"/>
  <c r="C32" i="15"/>
  <c r="G32" i="15" s="1"/>
  <c r="C685" i="24"/>
  <c r="I277" i="34"/>
  <c r="C77" i="15"/>
  <c r="G77" i="15" s="1"/>
  <c r="C638" i="24"/>
  <c r="E213" i="34"/>
  <c r="C59" i="15"/>
  <c r="C712" i="24"/>
  <c r="F149" i="34"/>
  <c r="C46" i="15"/>
  <c r="G46" i="15" s="1"/>
  <c r="C699" i="24"/>
  <c r="H245" i="34"/>
  <c r="C69" i="15"/>
  <c r="C614" i="24"/>
  <c r="D213" i="34"/>
  <c r="C58" i="15"/>
  <c r="G58" i="15" s="1"/>
  <c r="C711" i="24"/>
  <c r="I309" i="34"/>
  <c r="C84" i="15"/>
  <c r="G84" i="15" s="1"/>
  <c r="C640" i="24"/>
  <c r="H21" i="34"/>
  <c r="C20" i="15"/>
  <c r="C673" i="24"/>
  <c r="C149" i="34"/>
  <c r="C43" i="15"/>
  <c r="C696" i="24"/>
  <c r="I378" i="34"/>
  <c r="K612" i="24"/>
  <c r="C121" i="8"/>
  <c r="D384" i="24"/>
  <c r="C277" i="34"/>
  <c r="C71" i="15"/>
  <c r="G71" i="15" s="1"/>
  <c r="C618" i="24"/>
  <c r="D309" i="34"/>
  <c r="C79" i="15"/>
  <c r="G79" i="15" s="1"/>
  <c r="C627" i="24"/>
  <c r="H85" i="34"/>
  <c r="C34" i="15"/>
  <c r="C687" i="24"/>
  <c r="C41" i="15"/>
  <c r="H117" i="34"/>
  <c r="C694" i="24"/>
  <c r="G117" i="34"/>
  <c r="C40" i="15"/>
  <c r="G40" i="15" s="1"/>
  <c r="C693" i="24"/>
  <c r="G213" i="34"/>
  <c r="C61" i="15"/>
  <c r="C631" i="24"/>
  <c r="F213" i="34"/>
  <c r="C60" i="15"/>
  <c r="C713" i="24"/>
  <c r="I149" i="34"/>
  <c r="C49" i="15"/>
  <c r="G49" i="15" s="1"/>
  <c r="C702" i="24"/>
  <c r="G309" i="34"/>
  <c r="C82" i="15"/>
  <c r="G82" i="15" s="1"/>
  <c r="C626" i="24"/>
  <c r="I709" i="25"/>
  <c r="I701" i="25"/>
  <c r="I714" i="25"/>
  <c r="I706" i="25"/>
  <c r="I698" i="25"/>
  <c r="I711" i="25"/>
  <c r="I703" i="25"/>
  <c r="I717" i="25"/>
  <c r="I708" i="25"/>
  <c r="I713" i="25"/>
  <c r="I705" i="25"/>
  <c r="I710" i="25"/>
  <c r="I702" i="25"/>
  <c r="I688" i="25"/>
  <c r="I680" i="25"/>
  <c r="I672" i="25"/>
  <c r="I699" i="25"/>
  <c r="I696" i="25"/>
  <c r="I693" i="25"/>
  <c r="I685" i="25"/>
  <c r="I677" i="25"/>
  <c r="I669" i="25"/>
  <c r="I704" i="25"/>
  <c r="I690" i="25"/>
  <c r="I682" i="25"/>
  <c r="I674" i="25"/>
  <c r="I695" i="25"/>
  <c r="I687" i="25"/>
  <c r="I679" i="25"/>
  <c r="I671" i="25"/>
  <c r="I648" i="25"/>
  <c r="I647" i="25"/>
  <c r="I646" i="25"/>
  <c r="I700" i="25"/>
  <c r="I692" i="25"/>
  <c r="I684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689" i="25"/>
  <c r="I681" i="25"/>
  <c r="I673" i="25"/>
  <c r="I712" i="25"/>
  <c r="I694" i="25"/>
  <c r="I686" i="25"/>
  <c r="I678" i="25"/>
  <c r="I670" i="25"/>
  <c r="I707" i="25"/>
  <c r="I697" i="25"/>
  <c r="I691" i="25"/>
  <c r="I683" i="25"/>
  <c r="I675" i="25"/>
  <c r="D53" i="34"/>
  <c r="C23" i="15"/>
  <c r="G23" i="15" s="1"/>
  <c r="C676" i="24"/>
  <c r="C55" i="15"/>
  <c r="G55" i="15" s="1"/>
  <c r="H181" i="34"/>
  <c r="C708" i="24"/>
  <c r="F309" i="34"/>
  <c r="C81" i="15"/>
  <c r="G81" i="15" s="1"/>
  <c r="C623" i="24"/>
  <c r="E21" i="34"/>
  <c r="C17" i="15"/>
  <c r="C670" i="24"/>
  <c r="D277" i="34"/>
  <c r="C72" i="15"/>
  <c r="G72" i="15" s="1"/>
  <c r="C636" i="24"/>
  <c r="G181" i="34"/>
  <c r="C54" i="15"/>
  <c r="G54" i="15" s="1"/>
  <c r="C707" i="24"/>
  <c r="D341" i="34"/>
  <c r="C86" i="15"/>
  <c r="G86" i="15" s="1"/>
  <c r="C642" i="24"/>
  <c r="F245" i="34"/>
  <c r="C67" i="15"/>
  <c r="G67" i="15" s="1"/>
  <c r="C633" i="24"/>
  <c r="D373" i="34"/>
  <c r="C93" i="15"/>
  <c r="G93" i="15" s="1"/>
  <c r="C620" i="24"/>
  <c r="D181" i="34"/>
  <c r="C51" i="15"/>
  <c r="G51" i="15" s="1"/>
  <c r="C704" i="24"/>
  <c r="C36" i="15"/>
  <c r="C117" i="34"/>
  <c r="C689" i="24"/>
  <c r="C29" i="15"/>
  <c r="C85" i="34"/>
  <c r="C682" i="24"/>
  <c r="F710" i="25"/>
  <c r="F702" i="25"/>
  <c r="F707" i="25"/>
  <c r="F699" i="25"/>
  <c r="F712" i="25"/>
  <c r="F704" i="25"/>
  <c r="F709" i="25"/>
  <c r="F714" i="25"/>
  <c r="F706" i="25"/>
  <c r="F711" i="25"/>
  <c r="F703" i="25"/>
  <c r="F689" i="25"/>
  <c r="F681" i="25"/>
  <c r="F673" i="25"/>
  <c r="F717" i="25"/>
  <c r="F701" i="25"/>
  <c r="F698" i="25"/>
  <c r="F694" i="25"/>
  <c r="F686" i="25"/>
  <c r="F678" i="25"/>
  <c r="F670" i="25"/>
  <c r="F628" i="25"/>
  <c r="F697" i="25"/>
  <c r="F691" i="25"/>
  <c r="F683" i="25"/>
  <c r="F675" i="25"/>
  <c r="F713" i="25"/>
  <c r="F696" i="25"/>
  <c r="F688" i="25"/>
  <c r="F680" i="25"/>
  <c r="F672" i="25"/>
  <c r="F626" i="25"/>
  <c r="F708" i="25"/>
  <c r="F693" i="25"/>
  <c r="F685" i="25"/>
  <c r="F677" i="25"/>
  <c r="F669" i="25"/>
  <c r="F629" i="25"/>
  <c r="F700" i="25"/>
  <c r="F690" i="25"/>
  <c r="F682" i="25"/>
  <c r="F674" i="25"/>
  <c r="F695" i="25"/>
  <c r="F687" i="25"/>
  <c r="F679" i="25"/>
  <c r="F671" i="25"/>
  <c r="F648" i="25"/>
  <c r="F647" i="25"/>
  <c r="F646" i="25"/>
  <c r="F630" i="25"/>
  <c r="F627" i="25"/>
  <c r="F705" i="25"/>
  <c r="F692" i="25"/>
  <c r="F684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E613" i="25"/>
  <c r="C66" i="15"/>
  <c r="G66" i="15" s="1"/>
  <c r="E245" i="34"/>
  <c r="C632" i="24"/>
  <c r="H149" i="34"/>
  <c r="C48" i="15"/>
  <c r="C701" i="24"/>
  <c r="C213" i="34"/>
  <c r="C57" i="15"/>
  <c r="G57" i="15" s="1"/>
  <c r="C710" i="24"/>
  <c r="F341" i="34"/>
  <c r="C88" i="15"/>
  <c r="G88" i="15" s="1"/>
  <c r="C644" i="24"/>
  <c r="F181" i="34"/>
  <c r="C53" i="15"/>
  <c r="C706" i="24"/>
  <c r="I85" i="34"/>
  <c r="C35" i="15"/>
  <c r="C688" i="24"/>
  <c r="C30" i="15"/>
  <c r="D85" i="34"/>
  <c r="C683" i="24"/>
  <c r="E149" i="34"/>
  <c r="C45" i="15"/>
  <c r="C698" i="24"/>
  <c r="H277" i="34"/>
  <c r="C76" i="15"/>
  <c r="G76" i="15" s="1"/>
  <c r="C637" i="24"/>
  <c r="C27" i="15"/>
  <c r="H53" i="34"/>
  <c r="C680" i="24"/>
  <c r="G707" i="25"/>
  <c r="G699" i="25"/>
  <c r="G712" i="25"/>
  <c r="G704" i="25"/>
  <c r="G709" i="25"/>
  <c r="G701" i="25"/>
  <c r="G714" i="25"/>
  <c r="G706" i="25"/>
  <c r="G711" i="25"/>
  <c r="G703" i="25"/>
  <c r="G717" i="25"/>
  <c r="G708" i="25"/>
  <c r="G700" i="25"/>
  <c r="G698" i="25"/>
  <c r="G694" i="25"/>
  <c r="G686" i="25"/>
  <c r="G678" i="25"/>
  <c r="G670" i="25"/>
  <c r="G628" i="25"/>
  <c r="G697" i="25"/>
  <c r="G691" i="25"/>
  <c r="G683" i="25"/>
  <c r="G675" i="25"/>
  <c r="G713" i="25"/>
  <c r="G696" i="25"/>
  <c r="G688" i="25"/>
  <c r="G680" i="25"/>
  <c r="G672" i="25"/>
  <c r="G693" i="25"/>
  <c r="G685" i="25"/>
  <c r="G677" i="25"/>
  <c r="G669" i="25"/>
  <c r="G629" i="25"/>
  <c r="G690" i="25"/>
  <c r="G682" i="25"/>
  <c r="G674" i="25"/>
  <c r="G702" i="25"/>
  <c r="G695" i="25"/>
  <c r="G687" i="25"/>
  <c r="G679" i="25"/>
  <c r="G671" i="25"/>
  <c r="G648" i="25"/>
  <c r="G647" i="25"/>
  <c r="G646" i="25"/>
  <c r="G630" i="25"/>
  <c r="G627" i="25"/>
  <c r="G710" i="25"/>
  <c r="G705" i="25"/>
  <c r="G692" i="25"/>
  <c r="G684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89" i="25"/>
  <c r="G681" i="25"/>
  <c r="G673" i="25"/>
  <c r="L717" i="25"/>
  <c r="L708" i="25"/>
  <c r="L700" i="25"/>
  <c r="L713" i="25"/>
  <c r="L705" i="25"/>
  <c r="L697" i="25"/>
  <c r="L710" i="25"/>
  <c r="L702" i="25"/>
  <c r="L707" i="25"/>
  <c r="L712" i="25"/>
  <c r="L704" i="25"/>
  <c r="L709" i="25"/>
  <c r="L701" i="25"/>
  <c r="L699" i="25"/>
  <c r="L695" i="25"/>
  <c r="L687" i="25"/>
  <c r="L679" i="25"/>
  <c r="L671" i="25"/>
  <c r="L711" i="25"/>
  <c r="L692" i="25"/>
  <c r="L684" i="25"/>
  <c r="L676" i="25"/>
  <c r="L706" i="25"/>
  <c r="L689" i="25"/>
  <c r="L681" i="25"/>
  <c r="L673" i="25"/>
  <c r="L694" i="25"/>
  <c r="L686" i="25"/>
  <c r="L678" i="25"/>
  <c r="L670" i="25"/>
  <c r="L691" i="25"/>
  <c r="L683" i="25"/>
  <c r="L675" i="25"/>
  <c r="L698" i="25"/>
  <c r="L688" i="25"/>
  <c r="L680" i="25"/>
  <c r="L672" i="25"/>
  <c r="L714" i="25"/>
  <c r="L703" i="25"/>
  <c r="L696" i="25"/>
  <c r="L693" i="25"/>
  <c r="L685" i="25"/>
  <c r="L677" i="25"/>
  <c r="L669" i="25"/>
  <c r="L716" i="25" s="1"/>
  <c r="L690" i="25"/>
  <c r="L682" i="25"/>
  <c r="L674" i="25"/>
  <c r="C31" i="15"/>
  <c r="G31" i="15" s="1"/>
  <c r="E85" i="34"/>
  <c r="C684" i="24"/>
  <c r="C33" i="15"/>
  <c r="G85" i="34"/>
  <c r="C686" i="24"/>
  <c r="C24" i="15"/>
  <c r="G24" i="15" s="1"/>
  <c r="E53" i="34"/>
  <c r="C677" i="24"/>
  <c r="C309" i="34"/>
  <c r="C78" i="15"/>
  <c r="G78" i="15" s="1"/>
  <c r="C619" i="24"/>
  <c r="C37" i="15"/>
  <c r="D117" i="34"/>
  <c r="C690" i="24"/>
  <c r="E181" i="34"/>
  <c r="C52" i="15"/>
  <c r="G52" i="15" s="1"/>
  <c r="C705" i="24"/>
  <c r="G149" i="34"/>
  <c r="C47" i="15"/>
  <c r="G47" i="15" s="1"/>
  <c r="C700" i="24"/>
  <c r="E277" i="34"/>
  <c r="C73" i="15"/>
  <c r="G73" i="15" s="1"/>
  <c r="C634" i="24"/>
  <c r="I181" i="34"/>
  <c r="C56" i="15"/>
  <c r="G56" i="15" s="1"/>
  <c r="C709" i="24"/>
  <c r="E117" i="34"/>
  <c r="C38" i="15"/>
  <c r="C691" i="24"/>
  <c r="I341" i="34"/>
  <c r="C91" i="15"/>
  <c r="G91" i="15" s="1"/>
  <c r="C647" i="24"/>
  <c r="H213" i="34"/>
  <c r="C62" i="15"/>
  <c r="C616" i="24"/>
  <c r="C181" i="34"/>
  <c r="C50" i="15"/>
  <c r="C703" i="24"/>
  <c r="C341" i="34"/>
  <c r="C85" i="15"/>
  <c r="G85" i="15" s="1"/>
  <c r="C641" i="24"/>
  <c r="G21" i="34"/>
  <c r="C19" i="15"/>
  <c r="C672" i="24"/>
  <c r="C373" i="34"/>
  <c r="C92" i="15"/>
  <c r="G92" i="15" s="1"/>
  <c r="C622" i="24"/>
  <c r="C28" i="15"/>
  <c r="I53" i="34"/>
  <c r="C681" i="24"/>
  <c r="G277" i="34"/>
  <c r="C75" i="15"/>
  <c r="G75" i="15" s="1"/>
  <c r="C635" i="24"/>
  <c r="G15" i="15" l="1"/>
  <c r="H15" i="15" s="1"/>
  <c r="I15" i="15" s="1"/>
  <c r="G21" i="15"/>
  <c r="H21" i="15" s="1"/>
  <c r="I21" i="15" s="1"/>
  <c r="G48" i="15"/>
  <c r="H48" i="15"/>
  <c r="I48" i="15" s="1"/>
  <c r="E713" i="25"/>
  <c r="E705" i="25"/>
  <c r="E697" i="25"/>
  <c r="E710" i="25"/>
  <c r="E702" i="25"/>
  <c r="E707" i="25"/>
  <c r="E699" i="25"/>
  <c r="E712" i="25"/>
  <c r="E709" i="25"/>
  <c r="E701" i="25"/>
  <c r="E714" i="25"/>
  <c r="E706" i="25"/>
  <c r="E703" i="25"/>
  <c r="E692" i="25"/>
  <c r="E684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9" i="25"/>
  <c r="E681" i="25"/>
  <c r="E673" i="25"/>
  <c r="E717" i="25"/>
  <c r="E711" i="25"/>
  <c r="E698" i="25"/>
  <c r="E694" i="25"/>
  <c r="E686" i="25"/>
  <c r="E678" i="25"/>
  <c r="E670" i="25"/>
  <c r="E628" i="25"/>
  <c r="E704" i="25"/>
  <c r="E691" i="25"/>
  <c r="E683" i="25"/>
  <c r="E675" i="25"/>
  <c r="E696" i="25"/>
  <c r="E688" i="25"/>
  <c r="E680" i="25"/>
  <c r="E672" i="25"/>
  <c r="E626" i="25"/>
  <c r="E708" i="25"/>
  <c r="E693" i="25"/>
  <c r="E685" i="25"/>
  <c r="E677" i="25"/>
  <c r="E669" i="25"/>
  <c r="E629" i="25"/>
  <c r="E700" i="25"/>
  <c r="E690" i="25"/>
  <c r="E682" i="25"/>
  <c r="E674" i="25"/>
  <c r="E695" i="25"/>
  <c r="E687" i="25"/>
  <c r="E679" i="25"/>
  <c r="E671" i="25"/>
  <c r="E648" i="25"/>
  <c r="E647" i="25"/>
  <c r="E646" i="25"/>
  <c r="E630" i="25"/>
  <c r="E627" i="25"/>
  <c r="J716" i="25"/>
  <c r="H64" i="15"/>
  <c r="I64" i="15" s="1"/>
  <c r="G64" i="15"/>
  <c r="G716" i="25"/>
  <c r="G27" i="15"/>
  <c r="H27" i="15" s="1"/>
  <c r="I27" i="15" s="1"/>
  <c r="G36" i="15"/>
  <c r="H36" i="15"/>
  <c r="I36" i="15" s="1"/>
  <c r="G43" i="15"/>
  <c r="H43" i="15"/>
  <c r="I43" i="15" s="1"/>
  <c r="G39" i="15"/>
  <c r="H39" i="15"/>
  <c r="I39" i="15" s="1"/>
  <c r="G50" i="15"/>
  <c r="H50" i="15"/>
  <c r="I50" i="15" s="1"/>
  <c r="G30" i="15"/>
  <c r="H30" i="15"/>
  <c r="I30" i="15" s="1"/>
  <c r="G41" i="15"/>
  <c r="H41" i="15"/>
  <c r="I41" i="15" s="1"/>
  <c r="H63" i="15"/>
  <c r="I63" i="15" s="1"/>
  <c r="G63" i="15"/>
  <c r="G42" i="15"/>
  <c r="H42" i="15"/>
  <c r="I42" i="15" s="1"/>
  <c r="G28" i="15"/>
  <c r="H28" i="15"/>
  <c r="I28" i="15" s="1"/>
  <c r="G38" i="15"/>
  <c r="H38" i="15"/>
  <c r="I38" i="15" s="1"/>
  <c r="G59" i="15"/>
  <c r="H59" i="15"/>
  <c r="I59" i="15" s="1"/>
  <c r="G25" i="15"/>
  <c r="H25" i="15"/>
  <c r="I25" i="15" s="1"/>
  <c r="G37" i="15"/>
  <c r="H37" i="15"/>
  <c r="I37" i="15" s="1"/>
  <c r="G19" i="15"/>
  <c r="H19" i="15" s="1"/>
  <c r="I19" i="15" s="1"/>
  <c r="G33" i="15"/>
  <c r="H33" i="15"/>
  <c r="I33" i="15" s="1"/>
  <c r="G35" i="15"/>
  <c r="H35" i="15"/>
  <c r="I35" i="15" s="1"/>
  <c r="F716" i="25"/>
  <c r="G34" i="15"/>
  <c r="H34" i="15"/>
  <c r="I34" i="15" s="1"/>
  <c r="C138" i="8"/>
  <c r="D417" i="24"/>
  <c r="G20" i="15"/>
  <c r="H20" i="15" s="1"/>
  <c r="I20" i="15" s="1"/>
  <c r="C715" i="24"/>
  <c r="C648" i="24"/>
  <c r="M716" i="24" s="1"/>
  <c r="D615" i="24"/>
  <c r="H65" i="15"/>
  <c r="I65" i="15" s="1"/>
  <c r="G65" i="15"/>
  <c r="G45" i="15"/>
  <c r="H45" i="15"/>
  <c r="I45" i="15" s="1"/>
  <c r="G29" i="15"/>
  <c r="H29" i="15"/>
  <c r="I29" i="15" s="1"/>
  <c r="G53" i="15"/>
  <c r="H53" i="15"/>
  <c r="I53" i="15" s="1"/>
  <c r="G17" i="15"/>
  <c r="H17" i="15" s="1"/>
  <c r="I17" i="15" s="1"/>
  <c r="I716" i="25"/>
  <c r="G69" i="15"/>
  <c r="H69" i="15" s="1"/>
  <c r="I69" i="15" s="1"/>
  <c r="I373" i="34"/>
  <c r="C716" i="24"/>
  <c r="G22" i="15"/>
  <c r="H22" i="15" s="1"/>
  <c r="I22" i="15" s="1"/>
  <c r="E716" i="25" l="1"/>
  <c r="C168" i="8"/>
  <c r="D421" i="24"/>
  <c r="D709" i="24"/>
  <c r="D701" i="24"/>
  <c r="D708" i="24"/>
  <c r="D700" i="24"/>
  <c r="D692" i="24"/>
  <c r="D684" i="24"/>
  <c r="D676" i="24"/>
  <c r="D668" i="24"/>
  <c r="D713" i="24"/>
  <c r="D705" i="24"/>
  <c r="D697" i="24"/>
  <c r="D710" i="24"/>
  <c r="D702" i="24"/>
  <c r="D716" i="24"/>
  <c r="D707" i="24"/>
  <c r="D699" i="24"/>
  <c r="D691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703" i="24"/>
  <c r="D682" i="24"/>
  <c r="D681" i="24"/>
  <c r="D680" i="24"/>
  <c r="D625" i="24"/>
  <c r="D679" i="24"/>
  <c r="D678" i="24"/>
  <c r="D677" i="24"/>
  <c r="D645" i="24"/>
  <c r="D628" i="24"/>
  <c r="D622" i="24"/>
  <c r="D618" i="24"/>
  <c r="D712" i="24"/>
  <c r="D674" i="24"/>
  <c r="D673" i="24"/>
  <c r="D672" i="24"/>
  <c r="D646" i="24"/>
  <c r="D706" i="24"/>
  <c r="D704" i="24"/>
  <c r="D671" i="24"/>
  <c r="D670" i="24"/>
  <c r="D669" i="24"/>
  <c r="D647" i="24"/>
  <c r="D629" i="24"/>
  <c r="D626" i="24"/>
  <c r="D621" i="24"/>
  <c r="D617" i="24"/>
  <c r="D696" i="24"/>
  <c r="D631" i="24"/>
  <c r="D630" i="24"/>
  <c r="D624" i="24"/>
  <c r="D695" i="24"/>
  <c r="D694" i="24"/>
  <c r="D693" i="24"/>
  <c r="D620" i="24"/>
  <c r="D616" i="24"/>
  <c r="D698" i="24"/>
  <c r="D690" i="24"/>
  <c r="D689" i="24"/>
  <c r="D688" i="24"/>
  <c r="D627" i="24"/>
  <c r="D711" i="24"/>
  <c r="D687" i="24"/>
  <c r="D686" i="24"/>
  <c r="D685" i="24"/>
  <c r="D623" i="24"/>
  <c r="D619" i="24"/>
  <c r="D715" i="24" l="1"/>
  <c r="E623" i="24"/>
  <c r="E612" i="24"/>
  <c r="C172" i="8"/>
  <c r="D424" i="24"/>
  <c r="C177" i="8" s="1"/>
  <c r="E706" i="24" l="1"/>
  <c r="E698" i="24"/>
  <c r="E713" i="24"/>
  <c r="E705" i="24"/>
  <c r="E697" i="24"/>
  <c r="E689" i="24"/>
  <c r="E681" i="24"/>
  <c r="E673" i="24"/>
  <c r="E710" i="24"/>
  <c r="E702" i="24"/>
  <c r="E716" i="24"/>
  <c r="E707" i="24"/>
  <c r="E712" i="24"/>
  <c r="E704" i="24"/>
  <c r="E696" i="24"/>
  <c r="E688" i="24"/>
  <c r="E680" i="24"/>
  <c r="E672" i="24"/>
  <c r="E699" i="24"/>
  <c r="E679" i="24"/>
  <c r="E678" i="24"/>
  <c r="E677" i="24"/>
  <c r="E645" i="24"/>
  <c r="E644" i="24"/>
  <c r="E636" i="24"/>
  <c r="E628" i="24"/>
  <c r="E676" i="24"/>
  <c r="E675" i="24"/>
  <c r="E674" i="24"/>
  <c r="E646" i="24"/>
  <c r="E637" i="24"/>
  <c r="E671" i="24"/>
  <c r="E670" i="24"/>
  <c r="E669" i="24"/>
  <c r="E647" i="24"/>
  <c r="E638" i="24"/>
  <c r="E629" i="24"/>
  <c r="E626" i="24"/>
  <c r="E708" i="24"/>
  <c r="E668" i="24"/>
  <c r="E639" i="24"/>
  <c r="E631" i="24"/>
  <c r="E630" i="24"/>
  <c r="E624" i="24"/>
  <c r="F624" i="24" s="1"/>
  <c r="F694" i="24" s="1"/>
  <c r="E700" i="24"/>
  <c r="E695" i="24"/>
  <c r="E694" i="24"/>
  <c r="E693" i="24"/>
  <c r="E640" i="24"/>
  <c r="E632" i="24"/>
  <c r="E692" i="24"/>
  <c r="E691" i="24"/>
  <c r="E690" i="24"/>
  <c r="E641" i="24"/>
  <c r="E633" i="24"/>
  <c r="E627" i="24"/>
  <c r="E711" i="24"/>
  <c r="E709" i="24"/>
  <c r="E687" i="24"/>
  <c r="E686" i="24"/>
  <c r="E685" i="24"/>
  <c r="E642" i="24"/>
  <c r="E634" i="24"/>
  <c r="E703" i="24"/>
  <c r="E701" i="24"/>
  <c r="E684" i="24"/>
  <c r="E683" i="24"/>
  <c r="E682" i="24"/>
  <c r="E643" i="24"/>
  <c r="E635" i="24"/>
  <c r="E625" i="24"/>
  <c r="F628" i="24" l="1"/>
  <c r="F644" i="24"/>
  <c r="F625" i="24"/>
  <c r="G625" i="24" s="1"/>
  <c r="F700" i="24"/>
  <c r="F631" i="24"/>
  <c r="F629" i="24"/>
  <c r="F643" i="24"/>
  <c r="F671" i="24"/>
  <c r="F642" i="24"/>
  <c r="F675" i="24"/>
  <c r="F688" i="24"/>
  <c r="F669" i="24"/>
  <c r="F690" i="24"/>
  <c r="F699" i="24"/>
  <c r="F692" i="24"/>
  <c r="F702" i="24"/>
  <c r="F645" i="24"/>
  <c r="F682" i="24"/>
  <c r="F689" i="24"/>
  <c r="F697" i="24"/>
  <c r="F639" i="24"/>
  <c r="F672" i="24"/>
  <c r="F677" i="24"/>
  <c r="F707" i="24"/>
  <c r="F710" i="24"/>
  <c r="F679" i="24"/>
  <c r="F683" i="24"/>
  <c r="F698" i="24"/>
  <c r="F632" i="24"/>
  <c r="F668" i="24"/>
  <c r="F673" i="24"/>
  <c r="F685" i="24"/>
  <c r="F716" i="24"/>
  <c r="F703" i="24"/>
  <c r="F680" i="24"/>
  <c r="F684" i="24"/>
  <c r="F627" i="24"/>
  <c r="F640" i="24"/>
  <c r="F706" i="24"/>
  <c r="F637" i="24"/>
  <c r="F693" i="24"/>
  <c r="F647" i="24"/>
  <c r="F711" i="24"/>
  <c r="F681" i="24"/>
  <c r="F713" i="24"/>
  <c r="F633" i="24"/>
  <c r="F695" i="24"/>
  <c r="F708" i="24"/>
  <c r="F646" i="24"/>
  <c r="F701" i="24"/>
  <c r="F670" i="24"/>
  <c r="F705" i="24"/>
  <c r="F634" i="24"/>
  <c r="F641" i="24"/>
  <c r="F696" i="24"/>
  <c r="F626" i="24"/>
  <c r="F674" i="24"/>
  <c r="F709" i="24"/>
  <c r="F678" i="24"/>
  <c r="F704" i="24"/>
  <c r="F686" i="24"/>
  <c r="F636" i="24"/>
  <c r="F635" i="24"/>
  <c r="F687" i="24"/>
  <c r="F691" i="24"/>
  <c r="F630" i="24"/>
  <c r="F638" i="24"/>
  <c r="F676" i="24"/>
  <c r="F712" i="24"/>
  <c r="E715" i="24"/>
  <c r="G699" i="24" l="1"/>
  <c r="M699" i="24" s="1"/>
  <c r="F151" i="34" s="1"/>
  <c r="G706" i="24"/>
  <c r="M706" i="24" s="1"/>
  <c r="F183" i="34" s="1"/>
  <c r="G638" i="24"/>
  <c r="G631" i="24"/>
  <c r="K644" i="24" s="1"/>
  <c r="G697" i="24"/>
  <c r="G688" i="24"/>
  <c r="M688" i="24" s="1"/>
  <c r="G684" i="24"/>
  <c r="M684" i="24" s="1"/>
  <c r="G645" i="24"/>
  <c r="L647" i="24" s="1"/>
  <c r="G637" i="24"/>
  <c r="G668" i="24"/>
  <c r="M668" i="24" s="1"/>
  <c r="G681" i="24"/>
  <c r="M681" i="24" s="1"/>
  <c r="I55" i="34" s="1"/>
  <c r="G691" i="24"/>
  <c r="M691" i="24" s="1"/>
  <c r="G698" i="24"/>
  <c r="G629" i="24"/>
  <c r="I629" i="24" s="1"/>
  <c r="G630" i="24"/>
  <c r="J630" i="24" s="1"/>
  <c r="G694" i="24"/>
  <c r="M694" i="24" s="1"/>
  <c r="H119" i="34" s="1"/>
  <c r="G687" i="24"/>
  <c r="M687" i="24" s="1"/>
  <c r="G643" i="24"/>
  <c r="G644" i="24"/>
  <c r="G673" i="24"/>
  <c r="M673" i="24" s="1"/>
  <c r="H23" i="34" s="1"/>
  <c r="G711" i="24"/>
  <c r="M711" i="24" s="1"/>
  <c r="D215" i="34" s="1"/>
  <c r="G683" i="24"/>
  <c r="M683" i="24" s="1"/>
  <c r="G690" i="24"/>
  <c r="M690" i="24" s="1"/>
  <c r="D119" i="34" s="1"/>
  <c r="G626" i="24"/>
  <c r="H628" i="24" s="1"/>
  <c r="G710" i="24"/>
  <c r="M710" i="24" s="1"/>
  <c r="C215" i="34" s="1"/>
  <c r="G693" i="24"/>
  <c r="M693" i="24" s="1"/>
  <c r="G642" i="24"/>
  <c r="G635" i="24"/>
  <c r="G636" i="24"/>
  <c r="G704" i="24"/>
  <c r="G633" i="24"/>
  <c r="G675" i="24"/>
  <c r="M675" i="24" s="1"/>
  <c r="C55" i="34" s="1"/>
  <c r="G682" i="24"/>
  <c r="M682" i="24" s="1"/>
  <c r="G670" i="24"/>
  <c r="G696" i="24"/>
  <c r="M696" i="24" s="1"/>
  <c r="C151" i="34" s="1"/>
  <c r="G692" i="24"/>
  <c r="M692" i="24" s="1"/>
  <c r="G634" i="24"/>
  <c r="G705" i="24"/>
  <c r="G628" i="24"/>
  <c r="G708" i="24"/>
  <c r="M708" i="24" s="1"/>
  <c r="H183" i="34" s="1"/>
  <c r="G712" i="24"/>
  <c r="M712" i="24" s="1"/>
  <c r="E215" i="34" s="1"/>
  <c r="G674" i="24"/>
  <c r="G669" i="24"/>
  <c r="M669" i="24" s="1"/>
  <c r="D23" i="34" s="1"/>
  <c r="G695" i="24"/>
  <c r="M695" i="24" s="1"/>
  <c r="I119" i="34" s="1"/>
  <c r="G641" i="24"/>
  <c r="G713" i="24"/>
  <c r="G703" i="24"/>
  <c r="M703" i="24" s="1"/>
  <c r="C183" i="34" s="1"/>
  <c r="G678" i="24"/>
  <c r="M678" i="24" s="1"/>
  <c r="G700" i="24"/>
  <c r="M700" i="24" s="1"/>
  <c r="G151" i="34" s="1"/>
  <c r="G640" i="24"/>
  <c r="G677" i="24"/>
  <c r="G716" i="24"/>
  <c r="G709" i="24"/>
  <c r="M709" i="24" s="1"/>
  <c r="I183" i="34" s="1"/>
  <c r="G672" i="24"/>
  <c r="G647" i="24"/>
  <c r="G632" i="24"/>
  <c r="G627" i="24"/>
  <c r="G686" i="24"/>
  <c r="M686" i="24" s="1"/>
  <c r="G680" i="24"/>
  <c r="M680" i="24" s="1"/>
  <c r="H55" i="34" s="1"/>
  <c r="G676" i="24"/>
  <c r="G701" i="24"/>
  <c r="M701" i="24" s="1"/>
  <c r="H151" i="34" s="1"/>
  <c r="G639" i="24"/>
  <c r="G702" i="24"/>
  <c r="M702" i="24" s="1"/>
  <c r="I151" i="34" s="1"/>
  <c r="G685" i="24"/>
  <c r="M685" i="24" s="1"/>
  <c r="G646" i="24"/>
  <c r="G707" i="24"/>
  <c r="M707" i="24" s="1"/>
  <c r="G183" i="34" s="1"/>
  <c r="G671" i="24"/>
  <c r="M671" i="24" s="1"/>
  <c r="F23" i="34" s="1"/>
  <c r="G689" i="24"/>
  <c r="M689" i="24" s="1"/>
  <c r="C119" i="34" s="1"/>
  <c r="G679" i="24"/>
  <c r="F715" i="24"/>
  <c r="H704" i="24" l="1"/>
  <c r="H711" i="24"/>
  <c r="H668" i="24"/>
  <c r="H632" i="24"/>
  <c r="H633" i="24"/>
  <c r="H685" i="24"/>
  <c r="H645" i="24"/>
  <c r="H637" i="24"/>
  <c r="H703" i="24"/>
  <c r="H647" i="24"/>
  <c r="H691" i="24"/>
  <c r="H684" i="24"/>
  <c r="H699" i="24"/>
  <c r="H643" i="24"/>
  <c r="H687" i="24"/>
  <c r="H697" i="24"/>
  <c r="H689" i="24"/>
  <c r="H674" i="24"/>
  <c r="H713" i="24"/>
  <c r="H696" i="24"/>
  <c r="H702" i="24"/>
  <c r="H644" i="24"/>
  <c r="H675" i="24"/>
  <c r="H680" i="24"/>
  <c r="H707" i="24"/>
  <c r="H709" i="24"/>
  <c r="H688" i="24"/>
  <c r="H695" i="24"/>
  <c r="H639" i="24"/>
  <c r="H700" i="24"/>
  <c r="H690" i="24"/>
  <c r="H636" i="24"/>
  <c r="H631" i="24"/>
  <c r="H635" i="24"/>
  <c r="H671" i="24"/>
  <c r="H672" i="24"/>
  <c r="H679" i="24"/>
  <c r="H630" i="24"/>
  <c r="H694" i="24"/>
  <c r="H642" i="24"/>
  <c r="H716" i="24"/>
  <c r="H678" i="24"/>
  <c r="H673" i="24"/>
  <c r="H710" i="24"/>
  <c r="H705" i="24"/>
  <c r="H701" i="24"/>
  <c r="H670" i="24"/>
  <c r="H708" i="24"/>
  <c r="H692" i="24"/>
  <c r="H698" i="24"/>
  <c r="H682" i="24"/>
  <c r="H676" i="24"/>
  <c r="H629" i="24"/>
  <c r="H640" i="24"/>
  <c r="H646" i="24"/>
  <c r="H641" i="24"/>
  <c r="H634" i="24"/>
  <c r="H686" i="24"/>
  <c r="H712" i="24"/>
  <c r="H683" i="24"/>
  <c r="H706" i="24"/>
  <c r="H681" i="24"/>
  <c r="H693" i="24"/>
  <c r="H638" i="24"/>
  <c r="H677" i="24"/>
  <c r="H669" i="24"/>
  <c r="J690" i="24"/>
  <c r="J705" i="24"/>
  <c r="J695" i="24"/>
  <c r="J691" i="24"/>
  <c r="J685" i="24"/>
  <c r="J678" i="24"/>
  <c r="J701" i="24"/>
  <c r="J668" i="24"/>
  <c r="J642" i="24"/>
  <c r="J640" i="24"/>
  <c r="J708" i="24"/>
  <c r="J702" i="24"/>
  <c r="J676" i="24"/>
  <c r="J682" i="24"/>
  <c r="J697" i="24"/>
  <c r="J694" i="24"/>
  <c r="J684" i="24"/>
  <c r="J646" i="24"/>
  <c r="J672" i="24"/>
  <c r="J699" i="24"/>
  <c r="J686" i="24"/>
  <c r="J674" i="24"/>
  <c r="J689" i="24"/>
  <c r="J641" i="24"/>
  <c r="J634" i="24"/>
  <c r="J683" i="24"/>
  <c r="J637" i="24"/>
  <c r="J671" i="24"/>
  <c r="J632" i="24"/>
  <c r="J716" i="24"/>
  <c r="J711" i="24"/>
  <c r="J681" i="24"/>
  <c r="J633" i="24"/>
  <c r="J688" i="24"/>
  <c r="J645" i="24"/>
  <c r="J709" i="24"/>
  <c r="J670" i="24"/>
  <c r="J707" i="24"/>
  <c r="J703" i="24"/>
  <c r="J673" i="24"/>
  <c r="J704" i="24"/>
  <c r="J687" i="24"/>
  <c r="J644" i="24"/>
  <c r="J677" i="24"/>
  <c r="J647" i="24"/>
  <c r="J712" i="24"/>
  <c r="J636" i="24"/>
  <c r="J639" i="24"/>
  <c r="J706" i="24"/>
  <c r="J700" i="24"/>
  <c r="J710" i="24"/>
  <c r="J693" i="24"/>
  <c r="J643" i="24"/>
  <c r="J680" i="24"/>
  <c r="J675" i="24"/>
  <c r="J631" i="24"/>
  <c r="J715" i="24" s="1"/>
  <c r="J692" i="24"/>
  <c r="J679" i="24"/>
  <c r="J638" i="24"/>
  <c r="J669" i="24"/>
  <c r="J698" i="24"/>
  <c r="J713" i="24"/>
  <c r="J635" i="24"/>
  <c r="J696" i="24"/>
  <c r="I693" i="24"/>
  <c r="I708" i="24"/>
  <c r="I712" i="24"/>
  <c r="I691" i="24"/>
  <c r="I643" i="24"/>
  <c r="I644" i="24"/>
  <c r="I637" i="24"/>
  <c r="I670" i="24"/>
  <c r="I698" i="24"/>
  <c r="I688" i="24"/>
  <c r="I638" i="24"/>
  <c r="I685" i="24"/>
  <c r="I700" i="24"/>
  <c r="I697" i="24"/>
  <c r="I690" i="24"/>
  <c r="I635" i="24"/>
  <c r="I636" i="24"/>
  <c r="I699" i="24"/>
  <c r="I647" i="24"/>
  <c r="I679" i="24"/>
  <c r="I677" i="24"/>
  <c r="I692" i="24"/>
  <c r="I696" i="24"/>
  <c r="I689" i="24"/>
  <c r="I716" i="24"/>
  <c r="I707" i="24"/>
  <c r="I675" i="24"/>
  <c r="I639" i="24"/>
  <c r="I641" i="24"/>
  <c r="I669" i="24"/>
  <c r="I684" i="24"/>
  <c r="I695" i="24"/>
  <c r="I642" i="24"/>
  <c r="I713" i="24"/>
  <c r="I705" i="24"/>
  <c r="I674" i="24"/>
  <c r="I631" i="24"/>
  <c r="I702" i="24"/>
  <c r="I710" i="24"/>
  <c r="I706" i="24"/>
  <c r="I676" i="24"/>
  <c r="I694" i="24"/>
  <c r="I634" i="24"/>
  <c r="I683" i="24"/>
  <c r="I680" i="24"/>
  <c r="I673" i="24"/>
  <c r="I630" i="24"/>
  <c r="I668" i="24"/>
  <c r="I682" i="24"/>
  <c r="I709" i="24"/>
  <c r="I711" i="24"/>
  <c r="I640" i="24"/>
  <c r="I633" i="24"/>
  <c r="I687" i="24"/>
  <c r="I681" i="24"/>
  <c r="I678" i="24"/>
  <c r="I672" i="24"/>
  <c r="I703" i="24"/>
  <c r="I704" i="24"/>
  <c r="I686" i="24"/>
  <c r="I646" i="24"/>
  <c r="I701" i="24"/>
  <c r="I632" i="24"/>
  <c r="I645" i="24"/>
  <c r="I671" i="24"/>
  <c r="F119" i="34"/>
  <c r="F55" i="34"/>
  <c r="E55" i="34"/>
  <c r="E119" i="34"/>
  <c r="K703" i="24"/>
  <c r="K705" i="24"/>
  <c r="K693" i="24"/>
  <c r="K684" i="24"/>
  <c r="K707" i="24"/>
  <c r="K672" i="24"/>
  <c r="K678" i="24"/>
  <c r="K699" i="24"/>
  <c r="K695" i="24"/>
  <c r="K710" i="24"/>
  <c r="K692" i="24"/>
  <c r="K683" i="24"/>
  <c r="K677" i="24"/>
  <c r="K669" i="24"/>
  <c r="K681" i="24"/>
  <c r="K687" i="24"/>
  <c r="K702" i="24"/>
  <c r="K691" i="24"/>
  <c r="K716" i="24"/>
  <c r="K676" i="24"/>
  <c r="K668" i="24"/>
  <c r="K715" i="24" s="1"/>
  <c r="K708" i="24"/>
  <c r="K679" i="24"/>
  <c r="K694" i="24"/>
  <c r="K706" i="24"/>
  <c r="K698" i="24"/>
  <c r="K675" i="24"/>
  <c r="K696" i="24"/>
  <c r="K671" i="24"/>
  <c r="K686" i="24"/>
  <c r="K690" i="24"/>
  <c r="K682" i="24"/>
  <c r="K701" i="24"/>
  <c r="K712" i="24"/>
  <c r="K689" i="24"/>
  <c r="K704" i="24"/>
  <c r="K700" i="24"/>
  <c r="K670" i="24"/>
  <c r="K688" i="24"/>
  <c r="K680" i="24"/>
  <c r="K674" i="24"/>
  <c r="K711" i="24"/>
  <c r="K697" i="24"/>
  <c r="K685" i="24"/>
  <c r="K673" i="24"/>
  <c r="K713" i="24"/>
  <c r="K709" i="24"/>
  <c r="G119" i="34"/>
  <c r="G55" i="34"/>
  <c r="C23" i="34"/>
  <c r="M715" i="24"/>
  <c r="G715" i="24"/>
  <c r="L701" i="24"/>
  <c r="L705" i="24"/>
  <c r="M705" i="24" s="1"/>
  <c r="E183" i="34" s="1"/>
  <c r="L683" i="24"/>
  <c r="L686" i="24"/>
  <c r="L677" i="24"/>
  <c r="M677" i="24" s="1"/>
  <c r="L669" i="24"/>
  <c r="L708" i="24"/>
  <c r="L675" i="24"/>
  <c r="L711" i="24"/>
  <c r="L710" i="24"/>
  <c r="L674" i="24"/>
  <c r="M674" i="24" s="1"/>
  <c r="I23" i="34" s="1"/>
  <c r="L704" i="24"/>
  <c r="M704" i="24" s="1"/>
  <c r="D183" i="34" s="1"/>
  <c r="L695" i="24"/>
  <c r="L697" i="24"/>
  <c r="M697" i="24" s="1"/>
  <c r="D151" i="34" s="1"/>
  <c r="L685" i="24"/>
  <c r="L696" i="24"/>
  <c r="L698" i="24"/>
  <c r="M698" i="24" s="1"/>
  <c r="E151" i="34" s="1"/>
  <c r="L702" i="24"/>
  <c r="L673" i="24"/>
  <c r="L700" i="24"/>
  <c r="L706" i="24"/>
  <c r="L712" i="24"/>
  <c r="L692" i="24"/>
  <c r="L682" i="24"/>
  <c r="L684" i="24"/>
  <c r="L716" i="24"/>
  <c r="L690" i="24"/>
  <c r="L681" i="24"/>
  <c r="L672" i="24"/>
  <c r="M672" i="24" s="1"/>
  <c r="G23" i="34" s="1"/>
  <c r="L694" i="24"/>
  <c r="L668" i="24"/>
  <c r="L715" i="24" s="1"/>
  <c r="L699" i="24"/>
  <c r="L688" i="24"/>
  <c r="L679" i="24"/>
  <c r="M679" i="24" s="1"/>
  <c r="L671" i="24"/>
  <c r="L687" i="24"/>
  <c r="L709" i="24"/>
  <c r="L678" i="24"/>
  <c r="L676" i="24"/>
  <c r="M676" i="24" s="1"/>
  <c r="D55" i="34" s="1"/>
  <c r="L703" i="24"/>
  <c r="L713" i="24"/>
  <c r="M713" i="24" s="1"/>
  <c r="F215" i="34" s="1"/>
  <c r="L670" i="24"/>
  <c r="M670" i="24" s="1"/>
  <c r="E23" i="34" s="1"/>
  <c r="L707" i="24"/>
  <c r="L693" i="24"/>
  <c r="L691" i="24"/>
  <c r="L680" i="24"/>
  <c r="L689" i="24"/>
  <c r="H715" i="24" l="1"/>
  <c r="I715" i="24"/>
  <c r="C287" i="24" l="1"/>
  <c r="C286" i="24"/>
  <c r="C283" i="24"/>
  <c r="C285" i="24"/>
  <c r="C284" i="24"/>
  <c r="D291" i="24" l="1"/>
  <c r="D293" i="24" s="1"/>
  <c r="R2" i="30"/>
  <c r="C26" i="8"/>
  <c r="C25" i="8"/>
  <c r="Q2" i="30"/>
  <c r="S2" i="30"/>
  <c r="C27" i="8"/>
  <c r="T2" i="30"/>
  <c r="C28" i="8"/>
  <c r="U2" i="30"/>
  <c r="C29" i="8"/>
  <c r="C35" i="8" l="1"/>
  <c r="D308" i="24"/>
  <c r="C50" i="8" l="1"/>
  <c r="F309" i="24"/>
  <c r="D352" i="24"/>
  <c r="C103" i="8" s="1"/>
</calcChain>
</file>

<file path=xl/sharedStrings.xml><?xml version="1.0" encoding="utf-8"?>
<sst xmlns="http://schemas.openxmlformats.org/spreadsheetml/2006/main" count="4816" uniqueCount="1367">
  <si>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</si>
  <si>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</si>
  <si>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</si>
  <si>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</si>
  <si>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</si>
  <si>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</si>
  <si>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</si>
  <si>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</si>
  <si>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</si>
  <si>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</si>
  <si>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</si>
  <si>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</si>
  <si>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</si>
  <si>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</si>
  <si>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</si>
  <si>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</si>
  <si>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</si>
  <si>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</si>
  <si>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</si>
  <si>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</si>
  <si>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</si>
  <si>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</si>
  <si>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</si>
  <si>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</si>
  <si>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</si>
  <si>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</si>
  <si>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</si>
  <si>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</si>
  <si>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</si>
  <si>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</si>
  <si>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</si>
  <si>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</si>
  <si>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</si>
  <si>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</si>
  <si>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</si>
  <si>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</si>
  <si>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</si>
  <si>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</si>
  <si>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</si>
  <si>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</si>
  <si>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</si>
  <si>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</si>
  <si>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</si>
  <si>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</si>
  <si>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</si>
  <si>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</si>
  <si>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</si>
  <si>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</si>
  <si>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</si>
  <si>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</si>
  <si>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</si>
  <si>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</si>
  <si>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</si>
  <si>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</si>
  <si>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</si>
  <si>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</si>
  <si>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</si>
  <si>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</si>
  <si>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</si>
  <si>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</si>
  <si>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</si>
  <si>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</si>
  <si>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</si>
  <si>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</si>
  <si>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</si>
  <si>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</si>
  <si>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</si>
  <si>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</si>
  <si>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</si>
  <si>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</si>
  <si>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</si>
  <si>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</si>
  <si>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</si>
  <si>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</si>
  <si>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</si>
  <si>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</si>
  <si>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</si>
  <si>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</si>
  <si>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</si>
  <si>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</si>
  <si>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</si>
  <si>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</si>
  <si>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</si>
  <si>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</si>
  <si>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</si>
  <si>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</si>
  <si>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</si>
  <si>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</si>
  <si>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</si>
  <si>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</si>
  <si>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</si>
  <si>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</si>
  <si>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</si>
  <si>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</si>
  <si>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</si>
  <si>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</si>
  <si>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</si>
  <si>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</si>
  <si>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</si>
  <si>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</si>
  <si>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</si>
  <si>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</si>
  <si>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</si>
  <si>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</si>
  <si>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</si>
  <si>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</si>
  <si>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</si>
  <si>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</si>
  <si>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</si>
  <si>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</si>
  <si>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</si>
  <si>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</si>
  <si>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</si>
  <si>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</si>
  <si>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</si>
  <si>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</si>
  <si>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</si>
  <si>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</si>
  <si>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</si>
  <si>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</si>
  <si>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</si>
  <si>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</si>
  <si>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</si>
  <si>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</si>
  <si>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</si>
  <si>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</si>
  <si>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</si>
  <si>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</si>
  <si>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</si>
  <si>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</si>
  <si>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</si>
  <si>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</si>
  <si>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</si>
  <si>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</si>
  <si>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</si>
  <si>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</si>
  <si>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</si>
  <si>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</si>
  <si>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</si>
  <si>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</si>
  <si>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</si>
  <si>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</si>
  <si>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</si>
  <si>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</si>
  <si>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</si>
  <si>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</si>
  <si>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</si>
  <si>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</si>
  <si>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</si>
  <si>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</si>
  <si>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</si>
  <si>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</si>
  <si>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</si>
  <si>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</si>
  <si>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</si>
  <si>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</si>
  <si>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</si>
  <si>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</si>
  <si>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</si>
  <si>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</si>
  <si>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</si>
  <si>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</si>
  <si>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</si>
  <si>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</si>
  <si>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</si>
  <si>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</si>
  <si>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</si>
  <si>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</si>
  <si>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</si>
  <si>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</si>
  <si>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</si>
  <si>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</si>
  <si>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</si>
  <si>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</si>
  <si>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</si>
  <si>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</si>
  <si>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</si>
  <si>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</si>
  <si>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</si>
  <si>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</si>
  <si>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</si>
  <si>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</si>
  <si>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</si>
  <si>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</si>
  <si>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</si>
  <si>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</si>
  <si>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</si>
  <si>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</si>
  <si>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</si>
  <si>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</si>
  <si>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</si>
  <si>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</si>
  <si>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</si>
  <si>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</si>
  <si>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</si>
  <si>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</si>
  <si>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</si>
  <si>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</si>
  <si>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</si>
  <si>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</si>
  <si>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</si>
  <si>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</si>
  <si>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</si>
  <si>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</si>
  <si>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</si>
  <si>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</si>
  <si>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</si>
  <si>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</si>
  <si>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</si>
  <si>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</si>
  <si>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</si>
  <si>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</si>
  <si>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</si>
  <si>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</si>
  <si>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</si>
  <si>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</si>
  <si>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</si>
  <si>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</si>
  <si>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</si>
  <si>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</si>
  <si>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</si>
  <si>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</si>
  <si>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</si>
  <si>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</si>
  <si>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</si>
  <si>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</si>
  <si>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</si>
  <si>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</si>
  <si>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</si>
  <si>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</si>
  <si>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</si>
  <si>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</si>
  <si>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</si>
  <si>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</si>
  <si>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</si>
  <si>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</si>
  <si>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</si>
  <si>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</si>
  <si>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</si>
  <si>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</si>
  <si>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</si>
  <si>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</si>
  <si>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</si>
  <si>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</si>
  <si>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</si>
  <si>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</si>
  <si>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</si>
  <si>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</si>
  <si>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</si>
  <si>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</si>
  <si>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</si>
  <si>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</si>
  <si>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</si>
  <si>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</si>
  <si>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</si>
  <si>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</si>
  <si>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</si>
  <si>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</si>
  <si>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</si>
  <si>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</si>
  <si>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</si>
  <si>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</si>
  <si>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#VALUE!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</si>
  <si>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</si>
  <si>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</si>
  <si>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</si>
  <si>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</si>
  <si>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</si>
  <si>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</si>
  <si>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</si>
  <si>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</si>
  <si>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</si>
  <si>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</si>
  <si>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</si>
  <si>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</si>
  <si>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</si>
  <si>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</si>
  <si>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</si>
  <si>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</si>
  <si>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</si>
  <si>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</si>
  <si>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</si>
  <si>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</si>
  <si>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</si>
  <si>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</si>
  <si>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</si>
  <si>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</si>
  <si>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</si>
  <si>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</si>
  <si>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</si>
  <si>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</si>
  <si>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</si>
  <si>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</si>
  <si>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</si>
  <si>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</si>
  <si>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</si>
  <si>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</si>
  <si>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</si>
  <si>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</si>
  <si>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</si>
  <si>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</si>
  <si>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084</t>
  </si>
  <si>
    <t>Hospital Name</t>
  </si>
  <si>
    <t>Providence Regional Medical Center Everett</t>
  </si>
  <si>
    <t>Mailing Address</t>
  </si>
  <si>
    <t>1321 Colby Avenue</t>
  </si>
  <si>
    <t>City</t>
  </si>
  <si>
    <t>Everett</t>
  </si>
  <si>
    <t>State</t>
  </si>
  <si>
    <t>WA</t>
  </si>
  <si>
    <t>Zip</t>
  </si>
  <si>
    <t>County</t>
  </si>
  <si>
    <t>Snohomish</t>
  </si>
  <si>
    <t>Chief Executive Officer</t>
  </si>
  <si>
    <t>Kim Williams</t>
  </si>
  <si>
    <t>Chief Financial Officer</t>
  </si>
  <si>
    <t>Helen Andrus</t>
  </si>
  <si>
    <t>Chair of Governing Board</t>
  </si>
  <si>
    <t>Pam Daniels</t>
  </si>
  <si>
    <t>Telephone Number</t>
  </si>
  <si>
    <t>425-261-4050</t>
  </si>
  <si>
    <t>Facsimile Number</t>
  </si>
  <si>
    <t>425-261-4051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</si>
  <si>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</si>
  <si>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</si>
  <si>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</si>
  <si>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</si>
  <si>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</si>
  <si>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</si>
  <si>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</si>
  <si>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</si>
  <si>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</si>
  <si>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</si>
  <si>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</si>
  <si>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</si>
  <si>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</si>
  <si>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</si>
  <si>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</si>
  <si>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</si>
  <si>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</si>
  <si>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</si>
  <si>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</si>
  <si>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</si>
  <si>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</si>
  <si>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</si>
  <si>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</si>
  <si>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</si>
  <si>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</si>
  <si>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</si>
  <si>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</si>
  <si>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</si>
  <si>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</si>
  <si>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</si>
  <si>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</si>
  <si>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</si>
  <si>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</si>
  <si>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</si>
  <si>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</si>
  <si>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</si>
  <si>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</si>
  <si>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</si>
  <si>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</si>
  <si>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</si>
  <si>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</si>
  <si>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</si>
  <si>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</si>
  <si>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</si>
  <si>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</si>
  <si>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</si>
  <si>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</si>
  <si>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</si>
  <si>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</si>
  <si>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</si>
  <si>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</si>
  <si>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</si>
  <si>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</si>
  <si>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</si>
  <si>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</si>
  <si>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</si>
  <si>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</si>
  <si>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</si>
  <si>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</si>
  <si>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</si>
  <si>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</si>
  <si>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</si>
  <si>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</si>
  <si>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</si>
  <si>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</si>
  <si>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</si>
  <si>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</si>
  <si>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</si>
  <si>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</si>
  <si>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</si>
  <si>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</si>
  <si>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</si>
  <si>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</si>
  <si>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</si>
  <si>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</si>
  <si>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</si>
  <si>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</si>
  <si>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</si>
  <si>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</si>
  <si>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</si>
  <si>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</si>
  <si>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</si>
  <si>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</si>
  <si>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</si>
  <si>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</si>
  <si>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</si>
  <si>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</si>
  <si>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</si>
  <si>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</si>
  <si>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</si>
  <si>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</si>
  <si>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</si>
  <si>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</si>
  <si>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</si>
  <si>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</si>
  <si>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</si>
  <si>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</si>
  <si>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</si>
  <si>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</si>
  <si>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</si>
  <si>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</si>
  <si>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</si>
  <si>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</si>
  <si>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</si>
  <si>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</si>
  <si>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</si>
  <si>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</si>
  <si>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</si>
  <si>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</si>
  <si>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</si>
  <si>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</si>
  <si>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</si>
  <si>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</si>
  <si>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</si>
  <si>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</si>
  <si>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</si>
  <si>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</si>
  <si>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</si>
  <si>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</si>
  <si>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</si>
  <si>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</si>
  <si>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</si>
  <si>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</si>
  <si>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</si>
  <si>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</si>
  <si>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</si>
  <si>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</si>
  <si>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</si>
  <si>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</si>
  <si>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</si>
  <si>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</si>
  <si>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</si>
  <si>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</si>
  <si>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</si>
  <si>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</si>
  <si>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</si>
  <si>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</si>
  <si>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</si>
  <si>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</si>
  <si>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</si>
  <si>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</si>
  <si>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</si>
  <si>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</si>
  <si>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</si>
  <si>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</si>
  <si>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</si>
  <si>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</si>
  <si>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</si>
  <si>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</si>
  <si>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</si>
  <si>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</si>
  <si>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</si>
  <si>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</si>
  <si>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</si>
  <si>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</si>
  <si>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</si>
  <si>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</si>
  <si>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</si>
  <si>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</si>
  <si>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</si>
  <si>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</si>
  <si>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</si>
  <si>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</si>
  <si>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</si>
  <si>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</si>
  <si>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</si>
  <si>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</si>
  <si>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</si>
  <si>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</si>
  <si>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</si>
  <si>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</si>
  <si>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</si>
  <si>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</si>
  <si>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</si>
  <si>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</si>
  <si>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</si>
  <si>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</si>
  <si>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</si>
  <si>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</si>
  <si>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</si>
  <si>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</si>
  <si>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</si>
  <si>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</si>
  <si>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</si>
  <si>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</si>
  <si>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</si>
  <si>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</si>
  <si>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</si>
  <si>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</si>
  <si>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</si>
  <si>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</si>
  <si>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</si>
  <si>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</si>
  <si>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</si>
  <si>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</si>
  <si>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</si>
  <si>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</si>
  <si>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</si>
  <si>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</si>
  <si>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</si>
  <si>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</si>
  <si>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</si>
  <si>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</si>
  <si>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</si>
  <si>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</si>
  <si>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</si>
  <si>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</si>
  <si>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</si>
  <si>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</si>
  <si>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</si>
  <si>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</si>
  <si>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</si>
  <si>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</si>
  <si>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</si>
  <si>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</si>
  <si>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</si>
  <si>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</si>
  <si>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</si>
  <si>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</si>
  <si>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</si>
  <si>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</si>
  <si>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</si>
  <si>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</si>
  <si>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</si>
  <si>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</si>
  <si>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</si>
  <si>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</si>
  <si>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</si>
  <si>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</si>
  <si>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</si>
  <si>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</si>
  <si>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</si>
  <si>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</si>
  <si>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</si>
  <si>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</si>
  <si>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</si>
  <si>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</si>
  <si>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</si>
  <si>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</si>
  <si>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</si>
  <si>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</si>
  <si>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</si>
  <si>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</si>
  <si>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</si>
  <si>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</si>
  <si>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</si>
  <si>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</si>
  <si>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</si>
  <si>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</si>
  <si>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</si>
  <si>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</si>
  <si>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</si>
  <si>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</si>
  <si>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</si>
  <si>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</si>
  <si>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</si>
  <si>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</si>
  <si>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</si>
  <si>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</si>
  <si>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</si>
  <si>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</si>
  <si>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</si>
  <si>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</si>
  <si>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</si>
  <si>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</si>
  <si>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</si>
  <si>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</si>
  <si>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</si>
  <si>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</si>
  <si>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</si>
  <si>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</si>
  <si>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</si>
  <si>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</si>
  <si>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</si>
  <si>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</si>
  <si>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</si>
  <si>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</si>
  <si>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</si>
  <si>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</si>
  <si>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</si>
  <si>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</si>
  <si>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</si>
  <si>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</si>
  <si>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</si>
  <si>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</si>
  <si>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</si>
  <si>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</si>
  <si>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</si>
  <si>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</si>
  <si>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</si>
  <si>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</si>
  <si>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</si>
  <si>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</si>
  <si>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</si>
  <si>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</si>
  <si>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</si>
  <si>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</si>
  <si>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</si>
  <si>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</si>
  <si>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</si>
  <si>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</si>
  <si>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</si>
  <si>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</si>
  <si>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</si>
  <si>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</si>
  <si>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</si>
  <si>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</si>
  <si>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</si>
  <si>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</si>
  <si>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</si>
  <si>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</si>
  <si>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</si>
  <si>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</si>
  <si>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</si>
  <si>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</si>
  <si>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</si>
  <si>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</si>
  <si>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</si>
  <si>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</si>
  <si>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</si>
  <si>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</si>
  <si>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</si>
  <si>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</si>
  <si>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</si>
  <si>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</si>
  <si>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</si>
  <si>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</si>
  <si>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</si>
  <si>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</si>
  <si>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</si>
  <si>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</si>
  <si>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</si>
  <si>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</si>
  <si>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</si>
  <si>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</si>
  <si>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</si>
  <si>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</si>
  <si>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</si>
  <si>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</si>
  <si>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</si>
  <si>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</si>
  <si>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</si>
  <si>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</si>
  <si>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</si>
  <si>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</si>
  <si>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</si>
  <si>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</si>
  <si>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</si>
  <si>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</si>
  <si>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</si>
  <si>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</si>
  <si>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</si>
  <si>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</si>
  <si>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</si>
  <si>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</si>
  <si>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</si>
  <si>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</si>
  <si>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</si>
  <si>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</si>
  <si>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</si>
  <si>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</si>
  <si>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</si>
  <si>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</si>
  <si>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</si>
  <si>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</si>
  <si>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</si>
  <si>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</si>
  <si>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</si>
  <si>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</si>
  <si>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</si>
  <si>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</si>
  <si>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</si>
  <si>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</si>
  <si>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</si>
  <si>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</si>
  <si>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</si>
  <si>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</si>
  <si>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</si>
  <si>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</si>
  <si>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</si>
  <si>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</si>
  <si>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</si>
  <si>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</si>
  <si>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</si>
  <si>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</si>
  <si>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</si>
  <si>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</si>
  <si>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</si>
  <si>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</si>
  <si>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</si>
  <si>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</si>
  <si>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</si>
  <si>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</si>
  <si>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</si>
  <si>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</si>
  <si>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</si>
  <si>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</si>
  <si>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</si>
  <si>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</si>
  <si>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</si>
  <si>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</si>
  <si>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</si>
  <si>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</si>
  <si>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</si>
  <si>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</si>
  <si>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</si>
  <si>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</si>
  <si>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</si>
  <si>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</si>
  <si>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</si>
  <si>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</si>
  <si>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</si>
  <si>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</si>
  <si>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</si>
  <si>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</si>
  <si>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</si>
  <si>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</si>
  <si>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</si>
  <si>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</si>
  <si>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</si>
  <si>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</si>
  <si>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</si>
  <si>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</si>
  <si>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</si>
  <si>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</si>
  <si>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</si>
  <si>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</si>
  <si>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</si>
  <si>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</si>
  <si>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</si>
  <si>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</si>
  <si>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</si>
  <si>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</si>
  <si>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</si>
  <si>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</si>
  <si>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</si>
  <si>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</si>
  <si>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</si>
  <si>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</si>
  <si>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</si>
  <si>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</si>
  <si>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</si>
  <si>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</si>
  <si>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</si>
  <si>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</si>
  <si>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</si>
  <si>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</si>
  <si>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</si>
  <si>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</si>
  <si>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</si>
  <si>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</si>
  <si>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</si>
  <si>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</si>
  <si>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</si>
  <si>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</si>
  <si>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</si>
  <si>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</si>
  <si>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</si>
  <si>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</si>
  <si>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</si>
  <si>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</si>
  <si>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</si>
  <si>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</si>
  <si>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</si>
  <si>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</si>
  <si>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</si>
  <si>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</si>
  <si>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</si>
  <si>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</si>
  <si>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</si>
  <si>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</si>
  <si>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</si>
  <si>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</si>
  <si>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</si>
  <si>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</si>
  <si>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</si>
  <si>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</si>
  <si>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</si>
  <si>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</si>
  <si>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</si>
  <si>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</si>
  <si>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</si>
  <si>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</si>
  <si>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</si>
  <si>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</si>
  <si>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</si>
  <si>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</si>
  <si>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</si>
  <si>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</si>
  <si>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</si>
  <si>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</si>
  <si>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</si>
  <si>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</si>
  <si>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</si>
  <si>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</si>
  <si>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</si>
  <si>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</si>
  <si>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</si>
  <si>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</si>
  <si>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</si>
  <si>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</si>
  <si>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</si>
  <si>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</si>
  <si>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</si>
  <si>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</si>
  <si>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</si>
  <si>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</si>
  <si>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</si>
  <si>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</si>
  <si>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</si>
  <si>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</si>
  <si>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</si>
  <si>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</si>
  <si>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</si>
  <si>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</si>
  <si>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</si>
  <si>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</si>
  <si>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</si>
  <si>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</si>
  <si>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</si>
  <si>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</si>
  <si>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</si>
  <si>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</si>
  <si>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</si>
  <si>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</si>
  <si>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</si>
  <si>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</si>
  <si>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</si>
  <si>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</si>
  <si>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</si>
  <si>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</si>
  <si>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</si>
  <si>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</si>
  <si>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</si>
  <si>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</si>
  <si>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</si>
  <si>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</si>
  <si>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</si>
  <si>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</si>
  <si>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</si>
  <si>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</si>
  <si>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</si>
  <si>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</si>
  <si>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</si>
  <si>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</si>
  <si>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</si>
  <si>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</si>
  <si>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</si>
  <si>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</si>
  <si>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</si>
  <si>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</si>
  <si>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</si>
  <si>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</si>
  <si>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</si>
  <si>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</si>
  <si>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</si>
  <si>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</si>
  <si>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</si>
  <si>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</si>
  <si>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</si>
  <si>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</si>
  <si>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</si>
  <si>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</si>
  <si>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</si>
  <si>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</si>
  <si>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</si>
  <si>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</si>
  <si>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</si>
  <si>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</si>
  <si>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</si>
  <si>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</si>
  <si>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</si>
  <si>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</si>
  <si>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</si>
  <si>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</si>
  <si>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</si>
  <si>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</si>
  <si>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</si>
  <si>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</si>
  <si>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</si>
  <si>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</si>
  <si>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</si>
  <si>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</si>
  <si>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</si>
  <si>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</si>
  <si>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</si>
  <si>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</si>
  <si>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</si>
  <si>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</si>
  <si>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</si>
  <si>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</si>
  <si>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</si>
  <si>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</si>
  <si>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</si>
  <si>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</si>
  <si>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</si>
  <si>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</si>
  <si>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</si>
  <si>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</si>
  <si>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</si>
  <si>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</si>
  <si>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</si>
  <si>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</si>
  <si>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</si>
  <si>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</si>
  <si>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</si>
  <si>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</si>
  <si>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</si>
  <si>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</si>
  <si>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</si>
  <si>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</si>
  <si>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</si>
  <si>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</si>
  <si>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</si>
  <si>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</si>
  <si>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</si>
  <si>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</si>
  <si>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</si>
  <si>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</si>
  <si>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</si>
  <si>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</si>
  <si>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</si>
  <si>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</si>
  <si>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</si>
  <si>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</si>
  <si>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</si>
  <si>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</si>
  <si>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</si>
  <si>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</si>
  <si>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</si>
  <si>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</si>
  <si>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</si>
  <si>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</si>
  <si>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</si>
  <si>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</si>
  <si>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</si>
  <si>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</si>
  <si>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</si>
  <si>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</si>
  <si>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</si>
  <si>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</si>
  <si>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</si>
  <si>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</si>
  <si>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</si>
  <si>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</si>
  <si>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</si>
  <si>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</si>
  <si>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</si>
  <si>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</si>
  <si>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</si>
  <si>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</si>
  <si>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</si>
  <si>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</si>
  <si>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</si>
  <si>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</si>
  <si>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</si>
  <si>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</si>
  <si>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</si>
  <si>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</si>
  <si>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</si>
  <si>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</si>
  <si>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</si>
  <si>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</si>
  <si>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</si>
  <si>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</si>
  <si>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</si>
  <si>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</si>
  <si>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</si>
  <si>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</si>
  <si>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</si>
  <si>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</si>
  <si>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</si>
  <si>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</si>
  <si>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</si>
  <si>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</si>
  <si>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</si>
  <si>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</si>
  <si>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</si>
  <si>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</si>
  <si>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</si>
  <si>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</si>
  <si>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</si>
  <si>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</si>
  <si>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</si>
  <si>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</si>
  <si>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</si>
  <si>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</si>
  <si>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</si>
  <si>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</si>
  <si>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</si>
  <si>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</si>
  <si>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</si>
  <si>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</si>
  <si>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</si>
  <si>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</si>
  <si>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</si>
  <si>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</si>
  <si>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</si>
  <si>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</si>
  <si>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</si>
  <si>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</si>
  <si>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</si>
  <si>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</si>
  <si>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</si>
  <si>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</si>
  <si>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</si>
  <si>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</si>
  <si>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</si>
  <si>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</si>
  <si>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</si>
  <si>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</si>
  <si>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</si>
  <si>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</si>
  <si>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</si>
  <si>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</si>
  <si>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</si>
  <si>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</si>
  <si>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</si>
  <si>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</si>
  <si>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</si>
  <si>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</si>
  <si>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</si>
  <si>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</si>
  <si>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</si>
  <si>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</si>
  <si>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</si>
  <si>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</si>
  <si>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</si>
  <si>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</si>
  <si>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</si>
  <si>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</si>
  <si>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</si>
  <si>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</si>
  <si>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</si>
  <si>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</si>
  <si>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</si>
  <si>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</si>
  <si>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</si>
  <si>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</si>
  <si>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</si>
  <si>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</si>
  <si>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</si>
  <si>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</si>
  <si>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</si>
  <si>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</si>
  <si>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</si>
  <si>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</si>
  <si>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</si>
  <si>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</si>
  <si>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</si>
  <si>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</si>
  <si>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</si>
  <si>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</si>
  <si>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</si>
  <si>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</si>
  <si>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</si>
  <si>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</si>
  <si>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</si>
  <si>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</si>
  <si>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</si>
  <si>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</si>
  <si>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</si>
  <si>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</si>
  <si>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</si>
  <si>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</si>
  <si>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</si>
  <si>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</si>
  <si>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</si>
  <si>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</si>
  <si>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</si>
  <si>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</si>
  <si>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</si>
  <si>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</si>
  <si>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</si>
  <si>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</si>
  <si>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</si>
  <si>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</si>
  <si>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</si>
  <si>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</si>
  <si>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</si>
  <si>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</si>
  <si>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</si>
  <si>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</si>
  <si>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</si>
  <si>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</si>
  <si>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</si>
  <si>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</si>
  <si>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</si>
  <si>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</si>
  <si>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</si>
  <si>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</si>
  <si>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</si>
  <si>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</si>
  <si>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</si>
  <si>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</si>
  <si>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</si>
  <si>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</si>
  <si>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</si>
  <si>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</si>
  <si>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</si>
  <si>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</si>
  <si>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</si>
  <si>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</si>
  <si>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</si>
  <si>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</si>
  <si>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</si>
  <si>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</si>
  <si>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</si>
  <si>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</si>
  <si>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</si>
  <si>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</si>
  <si>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</si>
  <si>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</si>
  <si>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</si>
  <si>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</si>
  <si>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</si>
  <si>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</si>
  <si>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</si>
  <si>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</si>
  <si>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</si>
  <si>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</si>
  <si>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</si>
  <si>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</si>
  <si>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</si>
  <si>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</si>
  <si>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</si>
  <si>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</si>
  <si>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</si>
  <si>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</si>
  <si>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</si>
  <si>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</si>
  <si>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</si>
  <si>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</si>
  <si>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</si>
  <si>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</si>
  <si>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</si>
  <si>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</si>
  <si>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</si>
  <si>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</si>
  <si>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</si>
  <si>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</si>
  <si>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</si>
  <si>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</si>
  <si>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</si>
  <si>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</si>
  <si>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</si>
  <si>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</si>
  <si>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</si>
  <si>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</si>
  <si>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</si>
  <si>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</si>
  <si>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</si>
  <si>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</si>
  <si>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</si>
  <si>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</si>
  <si>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</si>
  <si>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</si>
  <si>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</si>
  <si>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</si>
  <si>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</si>
  <si>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</si>
  <si>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</si>
  <si>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</si>
  <si>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</si>
  <si>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</si>
  <si>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</si>
  <si>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</si>
  <si>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</si>
  <si>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</si>
  <si>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</si>
  <si>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</si>
  <si>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</si>
  <si>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</si>
  <si>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</si>
  <si>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</si>
  <si>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</si>
  <si>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</si>
  <si>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</si>
  <si>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</si>
  <si>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</si>
  <si>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</si>
  <si>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</si>
  <si>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</si>
  <si>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</si>
  <si>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</si>
  <si>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</si>
  <si>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</si>
  <si>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</si>
  <si>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</si>
  <si>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</si>
  <si>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</si>
  <si>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</si>
  <si>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</si>
  <si>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</si>
  <si>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</si>
  <si>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</si>
  <si>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</si>
  <si>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</si>
  <si>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</si>
  <si>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</si>
  <si>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</si>
  <si>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</si>
  <si>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</si>
  <si>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</si>
  <si>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</si>
  <si>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</si>
  <si>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</si>
  <si>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</si>
  <si>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</si>
  <si>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</si>
  <si>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</si>
  <si>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</si>
  <si>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</si>
  <si>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</si>
  <si>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</si>
  <si>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</si>
  <si>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</si>
  <si>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</si>
  <si>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</si>
  <si>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</si>
  <si>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</si>
  <si>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</si>
  <si>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</si>
  <si>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</si>
  <si>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</si>
  <si>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</si>
  <si>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</si>
  <si>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</si>
  <si>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</si>
  <si>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</si>
  <si>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</si>
  <si>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</si>
  <si>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</si>
  <si>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</si>
  <si>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</si>
  <si>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</si>
  <si>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</si>
  <si>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</si>
  <si>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</si>
  <si>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</si>
  <si>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</si>
  <si>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</si>
  <si>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</si>
  <si>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</si>
  <si>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</si>
  <si>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</si>
  <si>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</si>
  <si>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</si>
  <si>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</si>
  <si>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</si>
  <si>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</si>
  <si>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</si>
  <si>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</si>
  <si>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</si>
  <si>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</si>
  <si>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</si>
  <si>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</si>
  <si>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</si>
  <si>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</si>
  <si>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</si>
  <si>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</si>
  <si>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</si>
  <si>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</si>
  <si>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</si>
  <si>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</si>
  <si>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</si>
  <si>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</si>
  <si>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</si>
  <si>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</si>
  <si>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</si>
  <si>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</si>
  <si>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</si>
  <si>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</si>
  <si>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</si>
  <si>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</si>
  <si>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</si>
  <si>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</si>
  <si>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</si>
  <si>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</si>
  <si>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</si>
  <si>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</si>
  <si>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</si>
  <si>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</si>
  <si>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</si>
  <si>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</si>
  <si>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</si>
  <si>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</si>
  <si>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</si>
  <si>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</si>
  <si>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</si>
  <si>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</si>
  <si>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</si>
  <si>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</si>
  <si>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</si>
  <si>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</si>
  <si>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</si>
  <si>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</si>
  <si>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</si>
  <si>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</si>
  <si>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</si>
  <si>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</si>
  <si>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</si>
  <si>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</si>
  <si>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</si>
  <si>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</si>
  <si>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</si>
  <si>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</si>
  <si>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</si>
  <si>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</si>
  <si>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</si>
  <si>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</si>
  <si>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</si>
  <si>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</si>
  <si>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</si>
  <si>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</si>
  <si>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</si>
  <si>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</si>
  <si>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</si>
  <si>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</si>
  <si>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</si>
  <si>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</si>
  <si>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</si>
  <si>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</si>
  <si>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</si>
  <si>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</si>
  <si>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</si>
  <si>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</si>
  <si>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</si>
  <si>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</si>
  <si>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</si>
  <si>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</si>
  <si>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</si>
  <si>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</si>
  <si>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</si>
  <si>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</si>
  <si>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</si>
  <si>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</si>
  <si>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</si>
  <si>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Mary Beth Formby</t>
  </si>
  <si>
    <t>Joni Murphy</t>
  </si>
  <si>
    <t>joni.murphy@providence.org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</si>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</sst>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7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B330EF-30AE-4CFE-92B7-6388D503F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2023\Financial\Reporting\Annual%20DOH\WA\2023\HFM%20Entity%20Templates\DOH%20Annual%20Entity%20Template%20FY2023.xlsx" TargetMode="External"/><Relationship Id="rId1" Type="http://schemas.openxmlformats.org/officeDocument/2006/relationships/externalLinkPath" Target="file:///J:\2023\Financial\Reporting\Annual%20DOH\WA\2023\HFM%20Entity%20Templates\DOH%20Annual%20Entity%20Template%20FY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Annual"/>
      <sheetName val="Template"/>
      <sheetName val="Units of Measure"/>
      <sheetName val="LawsonDrillInfo"/>
    </sheetNames>
    <sheetDataSet>
      <sheetData sheetId="0"/>
      <sheetData sheetId="1">
        <row r="151">
          <cell r="D151">
            <v>23626040</v>
          </cell>
        </row>
        <row r="154">
          <cell r="D154">
            <v>585387083</v>
          </cell>
        </row>
        <row r="155">
          <cell r="D155">
            <v>565979454</v>
          </cell>
        </row>
        <row r="158">
          <cell r="D158">
            <v>59249625</v>
          </cell>
        </row>
        <row r="159">
          <cell r="D159">
            <v>228725879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brad.lavoie@providenc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A57A1-DB14-49B3-862F-F19CFFA68A95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5" t="s">
        <v>1365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4" t="s">
        <v>1364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6" t="s">
        <v>28</v>
      </c>
      <c r="B36" s="347"/>
      <c r="C36" s="348"/>
      <c r="D36" s="347"/>
      <c r="E36" s="347"/>
      <c r="F36" s="347"/>
      <c r="G36" s="347"/>
    </row>
    <row r="37" spans="1:83" x14ac:dyDescent="0.35">
      <c r="A37" s="349" t="s">
        <v>29</v>
      </c>
      <c r="B37" s="350"/>
      <c r="C37" s="348"/>
      <c r="D37" s="347"/>
      <c r="E37" s="347"/>
      <c r="F37" s="347"/>
      <c r="G37" s="347"/>
    </row>
    <row r="38" spans="1:83" x14ac:dyDescent="0.35">
      <c r="A38" s="351" t="s">
        <v>30</v>
      </c>
      <c r="B38" s="350"/>
      <c r="C38" s="348"/>
      <c r="D38" s="347"/>
      <c r="E38" s="347"/>
      <c r="F38" s="347"/>
      <c r="G38" s="347"/>
    </row>
    <row r="39" spans="1:83" x14ac:dyDescent="0.35">
      <c r="A39" s="352" t="s">
        <v>31</v>
      </c>
      <c r="B39" s="347"/>
      <c r="C39" s="348"/>
      <c r="D39" s="347"/>
      <c r="E39" s="347"/>
      <c r="F39" s="347"/>
      <c r="G39" s="347"/>
    </row>
    <row r="40" spans="1:83" x14ac:dyDescent="0.35">
      <c r="A40" s="351" t="s">
        <v>32</v>
      </c>
      <c r="B40" s="347"/>
      <c r="C40" s="348"/>
      <c r="D40" s="347"/>
      <c r="E40" s="347"/>
      <c r="F40" s="347"/>
      <c r="G40" s="34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6">
        <v>33900475</v>
      </c>
      <c r="C47" s="317">
        <v>1727606</v>
      </c>
      <c r="D47" s="317">
        <v>0</v>
      </c>
      <c r="E47" s="317">
        <v>5967644</v>
      </c>
      <c r="F47" s="317">
        <v>0</v>
      </c>
      <c r="G47" s="317">
        <v>380262</v>
      </c>
      <c r="H47" s="317">
        <v>633371</v>
      </c>
      <c r="I47" s="317">
        <v>271699</v>
      </c>
      <c r="J47" s="317">
        <v>808362</v>
      </c>
      <c r="K47" s="317">
        <v>0</v>
      </c>
      <c r="L47" s="317">
        <v>0</v>
      </c>
      <c r="M47" s="317">
        <v>0</v>
      </c>
      <c r="N47" s="317">
        <v>0</v>
      </c>
      <c r="O47" s="317">
        <v>1895835</v>
      </c>
      <c r="P47" s="317">
        <v>2533593</v>
      </c>
      <c r="Q47" s="317">
        <v>455191</v>
      </c>
      <c r="R47" s="317">
        <v>68557</v>
      </c>
      <c r="S47" s="317">
        <v>4880</v>
      </c>
      <c r="T47" s="317">
        <v>205276</v>
      </c>
      <c r="U47" s="317">
        <v>1209970</v>
      </c>
      <c r="V47" s="317">
        <v>545815</v>
      </c>
      <c r="W47" s="317">
        <v>187409</v>
      </c>
      <c r="X47" s="317">
        <v>210133</v>
      </c>
      <c r="Y47" s="317">
        <v>1518330</v>
      </c>
      <c r="Z47" s="317">
        <v>327088</v>
      </c>
      <c r="AA47" s="317">
        <v>94875</v>
      </c>
      <c r="AB47" s="317">
        <v>1171412</v>
      </c>
      <c r="AC47" s="317">
        <v>605111</v>
      </c>
      <c r="AD47" s="317">
        <v>0</v>
      </c>
      <c r="AE47" s="317">
        <v>760191</v>
      </c>
      <c r="AF47" s="317">
        <v>0</v>
      </c>
      <c r="AG47" s="317">
        <v>1694915</v>
      </c>
      <c r="AH47" s="317">
        <v>0</v>
      </c>
      <c r="AI47" s="317">
        <v>0</v>
      </c>
      <c r="AJ47" s="317">
        <v>1145429</v>
      </c>
      <c r="AK47" s="317">
        <v>0</v>
      </c>
      <c r="AL47" s="317">
        <v>0</v>
      </c>
      <c r="AM47" s="317">
        <v>0</v>
      </c>
      <c r="AN47" s="317">
        <v>0</v>
      </c>
      <c r="AO47" s="317">
        <v>323697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39764</v>
      </c>
      <c r="AV47" s="317">
        <v>419945</v>
      </c>
      <c r="AW47" s="317">
        <v>0</v>
      </c>
      <c r="AX47" s="317">
        <v>0</v>
      </c>
      <c r="AY47" s="317">
        <v>696957</v>
      </c>
      <c r="AZ47" s="317">
        <v>180189</v>
      </c>
      <c r="BA47" s="317">
        <v>23769</v>
      </c>
      <c r="BB47" s="317">
        <v>646284</v>
      </c>
      <c r="BC47" s="317">
        <v>160662</v>
      </c>
      <c r="BD47" s="317">
        <v>0</v>
      </c>
      <c r="BE47" s="317">
        <v>1562901</v>
      </c>
      <c r="BF47" s="317">
        <v>0</v>
      </c>
      <c r="BG47" s="317">
        <v>115330</v>
      </c>
      <c r="BH47" s="317">
        <v>0</v>
      </c>
      <c r="BI47" s="317">
        <v>0</v>
      </c>
      <c r="BJ47" s="317">
        <v>485</v>
      </c>
      <c r="BK47" s="317">
        <v>0</v>
      </c>
      <c r="BL47" s="317">
        <v>228078</v>
      </c>
      <c r="BM47" s="317">
        <v>0</v>
      </c>
      <c r="BN47" s="317">
        <v>663402</v>
      </c>
      <c r="BO47" s="317">
        <v>198335</v>
      </c>
      <c r="BP47" s="317">
        <v>61</v>
      </c>
      <c r="BQ47" s="317">
        <v>0</v>
      </c>
      <c r="BR47" s="317">
        <v>0</v>
      </c>
      <c r="BS47" s="317">
        <v>130740</v>
      </c>
      <c r="BT47" s="317">
        <v>136338</v>
      </c>
      <c r="BU47" s="317">
        <v>0</v>
      </c>
      <c r="BV47" s="317">
        <v>2235</v>
      </c>
      <c r="BW47" s="317">
        <v>0</v>
      </c>
      <c r="BX47" s="317">
        <v>0</v>
      </c>
      <c r="BY47" s="317">
        <v>936238</v>
      </c>
      <c r="BZ47" s="317">
        <v>802965</v>
      </c>
      <c r="CA47" s="317">
        <v>179864</v>
      </c>
      <c r="CB47" s="317">
        <v>311822</v>
      </c>
      <c r="CC47" s="317">
        <v>1717463</v>
      </c>
      <c r="CD47" s="16"/>
      <c r="CE47" s="28">
        <f>SUM(C47:CC47)</f>
        <v>33900478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33900475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7">
        <v>30776003</v>
      </c>
      <c r="C51" s="317">
        <v>80269</v>
      </c>
      <c r="D51" s="317">
        <v>0</v>
      </c>
      <c r="E51" s="317">
        <v>227076</v>
      </c>
      <c r="F51" s="317">
        <v>0</v>
      </c>
      <c r="G51" s="317">
        <v>5529</v>
      </c>
      <c r="H51" s="317">
        <v>0</v>
      </c>
      <c r="I51" s="317">
        <v>564</v>
      </c>
      <c r="J51" s="317">
        <v>120580</v>
      </c>
      <c r="K51" s="317">
        <v>0</v>
      </c>
      <c r="L51" s="317">
        <v>0</v>
      </c>
      <c r="M51" s="317">
        <v>0</v>
      </c>
      <c r="N51" s="317">
        <v>0</v>
      </c>
      <c r="O51" s="317">
        <v>349042</v>
      </c>
      <c r="P51" s="317">
        <v>3265890</v>
      </c>
      <c r="Q51" s="317">
        <v>20270</v>
      </c>
      <c r="R51" s="317">
        <v>33191</v>
      </c>
      <c r="S51" s="317">
        <v>3243</v>
      </c>
      <c r="T51" s="317">
        <v>14167</v>
      </c>
      <c r="U51" s="317">
        <v>183097</v>
      </c>
      <c r="V51" s="317">
        <v>281112</v>
      </c>
      <c r="W51" s="317">
        <v>698</v>
      </c>
      <c r="X51" s="317">
        <v>236079</v>
      </c>
      <c r="Y51" s="317">
        <v>1361656</v>
      </c>
      <c r="Z51" s="317">
        <v>1591580</v>
      </c>
      <c r="AA51" s="317">
        <v>216944</v>
      </c>
      <c r="AB51" s="317">
        <v>252632</v>
      </c>
      <c r="AC51" s="317">
        <v>173321</v>
      </c>
      <c r="AD51" s="317">
        <v>0</v>
      </c>
      <c r="AE51" s="317">
        <v>12285</v>
      </c>
      <c r="AF51" s="317">
        <v>0</v>
      </c>
      <c r="AG51" s="317">
        <v>75928</v>
      </c>
      <c r="AH51" s="317">
        <v>0</v>
      </c>
      <c r="AI51" s="317">
        <v>0</v>
      </c>
      <c r="AJ51" s="317">
        <v>209640</v>
      </c>
      <c r="AK51" s="317">
        <v>0</v>
      </c>
      <c r="AL51" s="317">
        <v>0</v>
      </c>
      <c r="AM51" s="317">
        <v>0</v>
      </c>
      <c r="AN51" s="317">
        <v>0</v>
      </c>
      <c r="AO51" s="317">
        <v>14229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1039</v>
      </c>
      <c r="AW51" s="317">
        <v>0</v>
      </c>
      <c r="AX51" s="317">
        <v>0</v>
      </c>
      <c r="AY51" s="317">
        <v>28141</v>
      </c>
      <c r="AZ51" s="317">
        <v>6060</v>
      </c>
      <c r="BA51" s="317">
        <v>2304</v>
      </c>
      <c r="BB51" s="317">
        <v>0</v>
      </c>
      <c r="BC51" s="317">
        <v>2397</v>
      </c>
      <c r="BD51" s="317">
        <v>0</v>
      </c>
      <c r="BE51" s="317">
        <v>2502551</v>
      </c>
      <c r="BF51" s="317">
        <v>0</v>
      </c>
      <c r="BG51" s="317">
        <v>0</v>
      </c>
      <c r="BH51" s="317">
        <v>4604</v>
      </c>
      <c r="BI51" s="317">
        <v>0</v>
      </c>
      <c r="BJ51" s="317">
        <v>0</v>
      </c>
      <c r="BK51" s="317">
        <v>0</v>
      </c>
      <c r="BL51" s="317">
        <v>6032</v>
      </c>
      <c r="BM51" s="317">
        <v>0</v>
      </c>
      <c r="BN51" s="317">
        <v>19455958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0</v>
      </c>
      <c r="BZ51" s="317">
        <v>1522</v>
      </c>
      <c r="CA51" s="317">
        <v>0</v>
      </c>
      <c r="CB51" s="317">
        <v>417</v>
      </c>
      <c r="CC51" s="317">
        <v>35955</v>
      </c>
      <c r="CD51" s="16"/>
      <c r="CE51" s="28">
        <f>SUM(C51:CD51)</f>
        <v>30776002</v>
      </c>
    </row>
    <row r="52" spans="1:83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30776003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17">
        <v>13813</v>
      </c>
      <c r="D59" s="317">
        <v>0</v>
      </c>
      <c r="E59" s="317">
        <v>123526</v>
      </c>
      <c r="F59" s="317">
        <v>0</v>
      </c>
      <c r="G59" s="317">
        <v>4980</v>
      </c>
      <c r="H59" s="317">
        <v>7514</v>
      </c>
      <c r="I59" s="317">
        <v>3682</v>
      </c>
      <c r="J59" s="317">
        <v>8165</v>
      </c>
      <c r="K59" s="317">
        <v>0</v>
      </c>
      <c r="L59" s="317">
        <v>0</v>
      </c>
      <c r="M59" s="317">
        <v>0</v>
      </c>
      <c r="N59" s="317">
        <v>0</v>
      </c>
      <c r="O59" s="317">
        <v>3670</v>
      </c>
      <c r="P59" s="319"/>
      <c r="Q59" s="319"/>
      <c r="R59" s="319"/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1112828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263</v>
      </c>
      <c r="B60" s="218"/>
      <c r="C60" s="321">
        <v>134.69999999999999</v>
      </c>
      <c r="D60" s="321">
        <v>0</v>
      </c>
      <c r="E60" s="321">
        <v>774.54</v>
      </c>
      <c r="F60" s="321">
        <v>0</v>
      </c>
      <c r="G60" s="321">
        <v>30.69</v>
      </c>
      <c r="H60" s="321">
        <v>56.67</v>
      </c>
      <c r="I60" s="321">
        <v>21.64</v>
      </c>
      <c r="J60" s="321">
        <v>63.66</v>
      </c>
      <c r="K60" s="321">
        <v>0</v>
      </c>
      <c r="L60" s="321">
        <v>0</v>
      </c>
      <c r="M60" s="321">
        <v>7.0000000000000007E-2</v>
      </c>
      <c r="N60" s="321">
        <v>0</v>
      </c>
      <c r="O60" s="321">
        <v>171.68</v>
      </c>
      <c r="P60" s="322">
        <v>251.05</v>
      </c>
      <c r="Q60" s="322">
        <v>31.88</v>
      </c>
      <c r="R60" s="322">
        <v>10.19</v>
      </c>
      <c r="S60" s="323">
        <v>1.66</v>
      </c>
      <c r="T60" s="323">
        <v>12.39</v>
      </c>
      <c r="U60" s="324">
        <v>127.65</v>
      </c>
      <c r="V60" s="322">
        <v>54.79</v>
      </c>
      <c r="W60" s="322">
        <v>17.59</v>
      </c>
      <c r="X60" s="322">
        <v>23.43</v>
      </c>
      <c r="Y60" s="322">
        <v>135.65</v>
      </c>
      <c r="Z60" s="322">
        <v>27.36</v>
      </c>
      <c r="AA60" s="322">
        <v>6.12</v>
      </c>
      <c r="AB60" s="323">
        <v>94.25</v>
      </c>
      <c r="AC60" s="322">
        <v>52.11</v>
      </c>
      <c r="AD60" s="322">
        <v>0.02</v>
      </c>
      <c r="AE60" s="322">
        <v>62.97</v>
      </c>
      <c r="AF60" s="322">
        <v>0</v>
      </c>
      <c r="AG60" s="322">
        <v>166.65</v>
      </c>
      <c r="AH60" s="322">
        <v>0</v>
      </c>
      <c r="AI60" s="322">
        <v>0</v>
      </c>
      <c r="AJ60" s="322">
        <v>104.88</v>
      </c>
      <c r="AK60" s="322">
        <v>0</v>
      </c>
      <c r="AL60" s="322">
        <v>0</v>
      </c>
      <c r="AM60" s="322">
        <v>0</v>
      </c>
      <c r="AN60" s="322">
        <v>0</v>
      </c>
      <c r="AO60" s="322">
        <v>32.56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4.07</v>
      </c>
      <c r="AV60" s="323">
        <v>17.850000000000001</v>
      </c>
      <c r="AW60" s="323">
        <v>0.06</v>
      </c>
      <c r="AX60" s="323">
        <v>0</v>
      </c>
      <c r="AY60" s="322">
        <v>118.19</v>
      </c>
      <c r="AZ60" s="322">
        <v>31.92</v>
      </c>
      <c r="BA60" s="323">
        <v>7.57</v>
      </c>
      <c r="BB60" s="323">
        <v>56.15</v>
      </c>
      <c r="BC60" s="323">
        <v>31.03</v>
      </c>
      <c r="BD60" s="323">
        <v>0</v>
      </c>
      <c r="BE60" s="322">
        <v>237.01</v>
      </c>
      <c r="BF60" s="323">
        <v>0</v>
      </c>
      <c r="BG60" s="323">
        <v>19.149999999999999</v>
      </c>
      <c r="BH60" s="323">
        <v>0</v>
      </c>
      <c r="BI60" s="323">
        <v>0</v>
      </c>
      <c r="BJ60" s="323">
        <v>0</v>
      </c>
      <c r="BK60" s="323">
        <v>0</v>
      </c>
      <c r="BL60" s="323">
        <v>29.58</v>
      </c>
      <c r="BM60" s="323">
        <v>0</v>
      </c>
      <c r="BN60" s="323">
        <v>29.2</v>
      </c>
      <c r="BO60" s="323">
        <v>2.2000000000000002</v>
      </c>
      <c r="BP60" s="323">
        <v>0</v>
      </c>
      <c r="BQ60" s="323">
        <v>0</v>
      </c>
      <c r="BR60" s="323">
        <v>0</v>
      </c>
      <c r="BS60" s="323">
        <v>10.6</v>
      </c>
      <c r="BT60" s="323">
        <v>12.1</v>
      </c>
      <c r="BU60" s="323">
        <v>0</v>
      </c>
      <c r="BV60" s="323">
        <v>0</v>
      </c>
      <c r="BW60" s="323">
        <v>0.01</v>
      </c>
      <c r="BX60" s="323">
        <v>0</v>
      </c>
      <c r="BY60" s="323">
        <v>71.430000000000007</v>
      </c>
      <c r="BZ60" s="323">
        <v>21.18</v>
      </c>
      <c r="CA60" s="323">
        <v>29.87</v>
      </c>
      <c r="CB60" s="323">
        <v>29.44</v>
      </c>
      <c r="CC60" s="323">
        <v>50.32</v>
      </c>
      <c r="CD60" s="219" t="s">
        <v>248</v>
      </c>
      <c r="CE60" s="237">
        <f t="shared" ref="CE60:CE68" si="6">SUM(C60:CD60)</f>
        <v>3275.78</v>
      </c>
    </row>
    <row r="61" spans="1:83" x14ac:dyDescent="0.35">
      <c r="A61" s="35" t="s">
        <v>264</v>
      </c>
      <c r="B61" s="16"/>
      <c r="C61" s="317">
        <v>14958877</v>
      </c>
      <c r="D61" s="317">
        <v>0</v>
      </c>
      <c r="E61" s="317">
        <v>68333834</v>
      </c>
      <c r="F61" s="317">
        <v>0</v>
      </c>
      <c r="G61" s="317">
        <v>3082359</v>
      </c>
      <c r="H61" s="317">
        <v>5995263</v>
      </c>
      <c r="I61" s="317">
        <v>2918532</v>
      </c>
      <c r="J61" s="317">
        <v>7881318</v>
      </c>
      <c r="K61" s="317">
        <v>0</v>
      </c>
      <c r="L61" s="317">
        <v>0</v>
      </c>
      <c r="M61" s="317">
        <v>0</v>
      </c>
      <c r="N61" s="317">
        <v>0</v>
      </c>
      <c r="O61" s="317">
        <v>17398222</v>
      </c>
      <c r="P61" s="319">
        <v>23689225</v>
      </c>
      <c r="Q61" s="319">
        <v>3881659</v>
      </c>
      <c r="R61" s="319">
        <v>640282</v>
      </c>
      <c r="S61" s="325">
        <v>80637</v>
      </c>
      <c r="T61" s="325">
        <v>1802355</v>
      </c>
      <c r="U61" s="320">
        <v>11547494</v>
      </c>
      <c r="V61" s="319">
        <v>5356656</v>
      </c>
      <c r="W61" s="319">
        <v>1958795</v>
      </c>
      <c r="X61" s="319">
        <v>2271294</v>
      </c>
      <c r="Y61" s="319">
        <v>14476157</v>
      </c>
      <c r="Z61" s="319">
        <v>3260922</v>
      </c>
      <c r="AA61" s="319">
        <v>1005239</v>
      </c>
      <c r="AB61" s="326">
        <v>12338386</v>
      </c>
      <c r="AC61" s="319">
        <v>5668027</v>
      </c>
      <c r="AD61" s="319">
        <v>0</v>
      </c>
      <c r="AE61" s="319">
        <v>7362896</v>
      </c>
      <c r="AF61" s="319">
        <v>0</v>
      </c>
      <c r="AG61" s="319">
        <v>15577135</v>
      </c>
      <c r="AH61" s="319">
        <v>0</v>
      </c>
      <c r="AI61" s="319">
        <v>0</v>
      </c>
      <c r="AJ61" s="319">
        <v>10851367</v>
      </c>
      <c r="AK61" s="319">
        <v>0</v>
      </c>
      <c r="AL61" s="319">
        <v>0</v>
      </c>
      <c r="AM61" s="319">
        <v>0</v>
      </c>
      <c r="AN61" s="319">
        <v>0</v>
      </c>
      <c r="AO61" s="319">
        <v>3213011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416808</v>
      </c>
      <c r="AV61" s="325">
        <v>2842748</v>
      </c>
      <c r="AW61" s="325">
        <v>220143</v>
      </c>
      <c r="AX61" s="325">
        <v>191</v>
      </c>
      <c r="AY61" s="319">
        <v>6984499</v>
      </c>
      <c r="AZ61" s="319">
        <v>1673093</v>
      </c>
      <c r="BA61" s="325">
        <v>377010</v>
      </c>
      <c r="BB61" s="325">
        <v>6046235</v>
      </c>
      <c r="BC61" s="325">
        <v>1567064</v>
      </c>
      <c r="BD61" s="325">
        <v>0</v>
      </c>
      <c r="BE61" s="319">
        <v>15272126</v>
      </c>
      <c r="BF61" s="325">
        <v>0</v>
      </c>
      <c r="BG61" s="325">
        <v>1195159</v>
      </c>
      <c r="BH61" s="325">
        <v>0</v>
      </c>
      <c r="BI61" s="325">
        <v>0</v>
      </c>
      <c r="BJ61" s="325">
        <v>0</v>
      </c>
      <c r="BK61" s="325">
        <v>0</v>
      </c>
      <c r="BL61" s="325">
        <v>2173890</v>
      </c>
      <c r="BM61" s="325">
        <v>0</v>
      </c>
      <c r="BN61" s="325">
        <v>3805986</v>
      </c>
      <c r="BO61" s="325">
        <v>202447</v>
      </c>
      <c r="BP61" s="325">
        <v>0</v>
      </c>
      <c r="BQ61" s="325">
        <v>0</v>
      </c>
      <c r="BR61" s="325">
        <v>0</v>
      </c>
      <c r="BS61" s="325">
        <v>1189187</v>
      </c>
      <c r="BT61" s="325">
        <v>1053049</v>
      </c>
      <c r="BU61" s="325">
        <v>0</v>
      </c>
      <c r="BV61" s="325">
        <v>0</v>
      </c>
      <c r="BW61" s="325">
        <v>209</v>
      </c>
      <c r="BX61" s="325">
        <v>0</v>
      </c>
      <c r="BY61" s="325">
        <v>9378835</v>
      </c>
      <c r="BZ61" s="325">
        <v>2375471</v>
      </c>
      <c r="CA61" s="325">
        <v>4931186</v>
      </c>
      <c r="CB61" s="325">
        <v>2876111</v>
      </c>
      <c r="CC61" s="325">
        <v>5309565</v>
      </c>
      <c r="CD61" s="25" t="s">
        <v>248</v>
      </c>
      <c r="CE61" s="28">
        <f t="shared" si="6"/>
        <v>315440954</v>
      </c>
    </row>
    <row r="62" spans="1:83" x14ac:dyDescent="0.35">
      <c r="A62" s="35" t="s">
        <v>11</v>
      </c>
      <c r="B62" s="16"/>
      <c r="C62" s="28">
        <f t="shared" ref="C62:AH62" si="7">ROUND(C47+C48,0)</f>
        <v>1727606</v>
      </c>
      <c r="D62" s="28">
        <f t="shared" si="7"/>
        <v>0</v>
      </c>
      <c r="E62" s="28">
        <f t="shared" si="7"/>
        <v>5967644</v>
      </c>
      <c r="F62" s="28">
        <f t="shared" si="7"/>
        <v>0</v>
      </c>
      <c r="G62" s="28">
        <f t="shared" si="7"/>
        <v>380262</v>
      </c>
      <c r="H62" s="28">
        <f t="shared" si="7"/>
        <v>633371</v>
      </c>
      <c r="I62" s="28">
        <f t="shared" si="7"/>
        <v>271699</v>
      </c>
      <c r="J62" s="28">
        <f t="shared" si="7"/>
        <v>808362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1895835</v>
      </c>
      <c r="P62" s="28">
        <f t="shared" si="7"/>
        <v>2533593</v>
      </c>
      <c r="Q62" s="28">
        <f t="shared" si="7"/>
        <v>455191</v>
      </c>
      <c r="R62" s="28">
        <f t="shared" si="7"/>
        <v>68557</v>
      </c>
      <c r="S62" s="28">
        <f t="shared" si="7"/>
        <v>4880</v>
      </c>
      <c r="T62" s="28">
        <f t="shared" si="7"/>
        <v>205276</v>
      </c>
      <c r="U62" s="28">
        <f t="shared" si="7"/>
        <v>1209970</v>
      </c>
      <c r="V62" s="28">
        <f t="shared" si="7"/>
        <v>545815</v>
      </c>
      <c r="W62" s="28">
        <f t="shared" si="7"/>
        <v>187409</v>
      </c>
      <c r="X62" s="28">
        <f t="shared" si="7"/>
        <v>210133</v>
      </c>
      <c r="Y62" s="28">
        <f t="shared" si="7"/>
        <v>1518330</v>
      </c>
      <c r="Z62" s="28">
        <f t="shared" si="7"/>
        <v>327088</v>
      </c>
      <c r="AA62" s="28">
        <f t="shared" si="7"/>
        <v>94875</v>
      </c>
      <c r="AB62" s="28">
        <f t="shared" si="7"/>
        <v>1171412</v>
      </c>
      <c r="AC62" s="28">
        <f t="shared" si="7"/>
        <v>605111</v>
      </c>
      <c r="AD62" s="28">
        <f t="shared" si="7"/>
        <v>0</v>
      </c>
      <c r="AE62" s="28">
        <f t="shared" si="7"/>
        <v>760191</v>
      </c>
      <c r="AF62" s="28">
        <f t="shared" si="7"/>
        <v>0</v>
      </c>
      <c r="AG62" s="28">
        <f t="shared" si="7"/>
        <v>1694915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1145429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323697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39764</v>
      </c>
      <c r="AV62" s="28">
        <f t="shared" si="8"/>
        <v>419945</v>
      </c>
      <c r="AW62" s="28">
        <f t="shared" si="8"/>
        <v>0</v>
      </c>
      <c r="AX62" s="28">
        <f t="shared" si="8"/>
        <v>0</v>
      </c>
      <c r="AY62" s="28">
        <f t="shared" si="8"/>
        <v>696957</v>
      </c>
      <c r="AZ62" s="28">
        <f t="shared" si="8"/>
        <v>180189</v>
      </c>
      <c r="BA62" s="28">
        <f t="shared" si="8"/>
        <v>23769</v>
      </c>
      <c r="BB62" s="28">
        <f t="shared" si="8"/>
        <v>646284</v>
      </c>
      <c r="BC62" s="28">
        <f t="shared" si="8"/>
        <v>160662</v>
      </c>
      <c r="BD62" s="28">
        <f t="shared" si="8"/>
        <v>0</v>
      </c>
      <c r="BE62" s="28">
        <f t="shared" si="8"/>
        <v>1562901</v>
      </c>
      <c r="BF62" s="28">
        <f t="shared" si="8"/>
        <v>0</v>
      </c>
      <c r="BG62" s="28">
        <f t="shared" si="8"/>
        <v>115330</v>
      </c>
      <c r="BH62" s="28">
        <f t="shared" si="8"/>
        <v>0</v>
      </c>
      <c r="BI62" s="28">
        <f t="shared" si="8"/>
        <v>0</v>
      </c>
      <c r="BJ62" s="28">
        <f t="shared" si="8"/>
        <v>485</v>
      </c>
      <c r="BK62" s="28">
        <f t="shared" si="8"/>
        <v>0</v>
      </c>
      <c r="BL62" s="28">
        <f t="shared" si="8"/>
        <v>228078</v>
      </c>
      <c r="BM62" s="28">
        <f t="shared" si="8"/>
        <v>0</v>
      </c>
      <c r="BN62" s="28">
        <f t="shared" si="8"/>
        <v>663402</v>
      </c>
      <c r="BO62" s="28">
        <f t="shared" ref="BO62:CC62" si="9">ROUND(BO47+BO48,0)</f>
        <v>198335</v>
      </c>
      <c r="BP62" s="28">
        <f t="shared" si="9"/>
        <v>61</v>
      </c>
      <c r="BQ62" s="28">
        <f t="shared" si="9"/>
        <v>0</v>
      </c>
      <c r="BR62" s="28">
        <f t="shared" si="9"/>
        <v>0</v>
      </c>
      <c r="BS62" s="28">
        <f t="shared" si="9"/>
        <v>130740</v>
      </c>
      <c r="BT62" s="28">
        <f t="shared" si="9"/>
        <v>136338</v>
      </c>
      <c r="BU62" s="28">
        <f t="shared" si="9"/>
        <v>0</v>
      </c>
      <c r="BV62" s="28">
        <f t="shared" si="9"/>
        <v>2235</v>
      </c>
      <c r="BW62" s="28">
        <f t="shared" si="9"/>
        <v>0</v>
      </c>
      <c r="BX62" s="28">
        <f t="shared" si="9"/>
        <v>0</v>
      </c>
      <c r="BY62" s="28">
        <f t="shared" si="9"/>
        <v>936238</v>
      </c>
      <c r="BZ62" s="28">
        <f t="shared" si="9"/>
        <v>802965</v>
      </c>
      <c r="CA62" s="28">
        <f t="shared" si="9"/>
        <v>179864</v>
      </c>
      <c r="CB62" s="28">
        <f t="shared" si="9"/>
        <v>311822</v>
      </c>
      <c r="CC62" s="28">
        <f t="shared" si="9"/>
        <v>1717463</v>
      </c>
      <c r="CD62" s="25" t="s">
        <v>248</v>
      </c>
      <c r="CE62" s="28">
        <f t="shared" si="6"/>
        <v>33900478</v>
      </c>
    </row>
    <row r="63" spans="1:83" x14ac:dyDescent="0.35">
      <c r="A63" s="35" t="s">
        <v>265</v>
      </c>
      <c r="B63" s="16"/>
      <c r="C63" s="317">
        <v>0</v>
      </c>
      <c r="D63" s="317">
        <v>0</v>
      </c>
      <c r="E63" s="317">
        <v>3580</v>
      </c>
      <c r="F63" s="317">
        <v>0</v>
      </c>
      <c r="G63" s="317">
        <v>1282365.6200000001</v>
      </c>
      <c r="H63" s="317">
        <v>13576.58</v>
      </c>
      <c r="I63" s="317">
        <v>0</v>
      </c>
      <c r="J63" s="317">
        <v>1748539.31</v>
      </c>
      <c r="K63" s="317">
        <v>0</v>
      </c>
      <c r="L63" s="317">
        <v>0</v>
      </c>
      <c r="M63" s="317">
        <v>0</v>
      </c>
      <c r="N63" s="317">
        <v>0</v>
      </c>
      <c r="O63" s="317">
        <v>487578.32</v>
      </c>
      <c r="P63" s="319">
        <v>63445.97</v>
      </c>
      <c r="Q63" s="319">
        <v>0</v>
      </c>
      <c r="R63" s="319">
        <v>13713184</v>
      </c>
      <c r="S63" s="325">
        <v>0</v>
      </c>
      <c r="T63" s="325">
        <v>0</v>
      </c>
      <c r="U63" s="320">
        <v>11770</v>
      </c>
      <c r="V63" s="319">
        <v>113935.14</v>
      </c>
      <c r="W63" s="319">
        <v>0</v>
      </c>
      <c r="X63" s="319">
        <v>0</v>
      </c>
      <c r="Y63" s="319">
        <v>3000000</v>
      </c>
      <c r="Z63" s="319">
        <v>0</v>
      </c>
      <c r="AA63" s="319">
        <v>0</v>
      </c>
      <c r="AB63" s="326">
        <v>0</v>
      </c>
      <c r="AC63" s="319">
        <v>0</v>
      </c>
      <c r="AD63" s="319">
        <v>0</v>
      </c>
      <c r="AE63" s="319">
        <v>0</v>
      </c>
      <c r="AF63" s="319">
        <v>0</v>
      </c>
      <c r="AG63" s="319">
        <v>997220</v>
      </c>
      <c r="AH63" s="319">
        <v>0</v>
      </c>
      <c r="AI63" s="319">
        <v>0</v>
      </c>
      <c r="AJ63" s="319">
        <v>182367.47</v>
      </c>
      <c r="AK63" s="319">
        <v>0</v>
      </c>
      <c r="AL63" s="319">
        <v>0</v>
      </c>
      <c r="AM63" s="319">
        <v>0</v>
      </c>
      <c r="AN63" s="319">
        <v>0</v>
      </c>
      <c r="AO63" s="319">
        <v>900914.19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10500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-113767.07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69326.490000000005</v>
      </c>
      <c r="BL63" s="325">
        <v>0</v>
      </c>
      <c r="BM63" s="325">
        <v>0</v>
      </c>
      <c r="BN63" s="325">
        <v>7762851.5800000001</v>
      </c>
      <c r="BO63" s="325">
        <v>-3150</v>
      </c>
      <c r="BP63" s="325">
        <v>0</v>
      </c>
      <c r="BQ63" s="325">
        <v>0</v>
      </c>
      <c r="BR63" s="325">
        <v>0</v>
      </c>
      <c r="BS63" s="325">
        <v>91.54</v>
      </c>
      <c r="BT63" s="325">
        <v>0</v>
      </c>
      <c r="BU63" s="325">
        <v>0</v>
      </c>
      <c r="BV63" s="325">
        <v>0</v>
      </c>
      <c r="BW63" s="325">
        <v>37157631.640000001</v>
      </c>
      <c r="BX63" s="325">
        <v>0</v>
      </c>
      <c r="BY63" s="325">
        <v>2905124.26</v>
      </c>
      <c r="BZ63" s="325">
        <v>0</v>
      </c>
      <c r="CA63" s="325">
        <v>12031724.82</v>
      </c>
      <c r="CB63" s="325">
        <v>254229.98</v>
      </c>
      <c r="CC63" s="325">
        <v>535.55999999999995</v>
      </c>
      <c r="CD63" s="25" t="s">
        <v>248</v>
      </c>
      <c r="CE63" s="28">
        <f t="shared" si="6"/>
        <v>82593575.400000021</v>
      </c>
    </row>
    <row r="64" spans="1:83" x14ac:dyDescent="0.35">
      <c r="A64" s="35" t="s">
        <v>266</v>
      </c>
      <c r="B64" s="16"/>
      <c r="C64" s="317">
        <v>1741410</v>
      </c>
      <c r="D64" s="317">
        <v>0</v>
      </c>
      <c r="E64" s="317">
        <v>4273757</v>
      </c>
      <c r="F64" s="317">
        <v>0</v>
      </c>
      <c r="G64" s="317">
        <v>118938</v>
      </c>
      <c r="H64" s="317">
        <v>82732</v>
      </c>
      <c r="I64" s="317">
        <v>50486</v>
      </c>
      <c r="J64" s="317">
        <v>707735</v>
      </c>
      <c r="K64" s="317">
        <v>0</v>
      </c>
      <c r="L64" s="317">
        <v>0</v>
      </c>
      <c r="M64" s="317">
        <v>4432</v>
      </c>
      <c r="N64" s="317">
        <v>0</v>
      </c>
      <c r="O64" s="317">
        <v>1857852</v>
      </c>
      <c r="P64" s="319">
        <v>47394027</v>
      </c>
      <c r="Q64" s="319">
        <v>1052136</v>
      </c>
      <c r="R64" s="319">
        <v>927111</v>
      </c>
      <c r="S64" s="325">
        <v>-122544</v>
      </c>
      <c r="T64" s="325">
        <v>446780</v>
      </c>
      <c r="U64" s="320">
        <v>4220433</v>
      </c>
      <c r="V64" s="319">
        <v>21140003</v>
      </c>
      <c r="W64" s="319">
        <v>363592</v>
      </c>
      <c r="X64" s="319">
        <v>954875</v>
      </c>
      <c r="Y64" s="319">
        <v>3248619</v>
      </c>
      <c r="Z64" s="319">
        <v>85854</v>
      </c>
      <c r="AA64" s="319">
        <v>5380415</v>
      </c>
      <c r="AB64" s="326">
        <v>16376585</v>
      </c>
      <c r="AC64" s="319">
        <v>1730603</v>
      </c>
      <c r="AD64" s="319">
        <v>0</v>
      </c>
      <c r="AE64" s="319">
        <v>38034</v>
      </c>
      <c r="AF64" s="319">
        <v>0</v>
      </c>
      <c r="AG64" s="319">
        <v>3169002</v>
      </c>
      <c r="AH64" s="319">
        <v>0</v>
      </c>
      <c r="AI64" s="319">
        <v>0</v>
      </c>
      <c r="AJ64" s="319">
        <v>1309111</v>
      </c>
      <c r="AK64" s="319">
        <v>0</v>
      </c>
      <c r="AL64" s="319">
        <v>0</v>
      </c>
      <c r="AM64" s="319">
        <v>0</v>
      </c>
      <c r="AN64" s="319">
        <v>0</v>
      </c>
      <c r="AO64" s="319">
        <v>168323</v>
      </c>
      <c r="AP64" s="319">
        <v>0</v>
      </c>
      <c r="AQ64" s="319">
        <v>0</v>
      </c>
      <c r="AR64" s="319">
        <v>0</v>
      </c>
      <c r="AS64" s="319">
        <v>0</v>
      </c>
      <c r="AT64" s="319">
        <v>0</v>
      </c>
      <c r="AU64" s="319">
        <v>1830</v>
      </c>
      <c r="AV64" s="325">
        <v>406727</v>
      </c>
      <c r="AW64" s="325">
        <v>0</v>
      </c>
      <c r="AX64" s="325">
        <v>0</v>
      </c>
      <c r="AY64" s="319">
        <v>1642261</v>
      </c>
      <c r="AZ64" s="319">
        <v>15459</v>
      </c>
      <c r="BA64" s="325">
        <v>560521</v>
      </c>
      <c r="BB64" s="325">
        <v>134207</v>
      </c>
      <c r="BC64" s="325">
        <v>5596</v>
      </c>
      <c r="BD64" s="325">
        <v>-48254</v>
      </c>
      <c r="BE64" s="319">
        <v>2536578</v>
      </c>
      <c r="BF64" s="325">
        <v>0</v>
      </c>
      <c r="BG64" s="325">
        <v>26927</v>
      </c>
      <c r="BH64" s="325">
        <v>239</v>
      </c>
      <c r="BI64" s="325">
        <v>0</v>
      </c>
      <c r="BJ64" s="325">
        <v>0</v>
      </c>
      <c r="BK64" s="325">
        <v>0</v>
      </c>
      <c r="BL64" s="325">
        <v>35787</v>
      </c>
      <c r="BM64" s="325">
        <v>0</v>
      </c>
      <c r="BN64" s="325">
        <v>202321</v>
      </c>
      <c r="BO64" s="325">
        <v>4363</v>
      </c>
      <c r="BP64" s="325">
        <v>0</v>
      </c>
      <c r="BQ64" s="325">
        <v>0</v>
      </c>
      <c r="BR64" s="325">
        <v>0</v>
      </c>
      <c r="BS64" s="325">
        <v>19292</v>
      </c>
      <c r="BT64" s="325">
        <v>15443</v>
      </c>
      <c r="BU64" s="325">
        <v>0</v>
      </c>
      <c r="BV64" s="325">
        <v>0</v>
      </c>
      <c r="BW64" s="325">
        <v>9050</v>
      </c>
      <c r="BX64" s="325">
        <v>0</v>
      </c>
      <c r="BY64" s="325">
        <v>100407</v>
      </c>
      <c r="BZ64" s="325">
        <v>11230</v>
      </c>
      <c r="CA64" s="325">
        <v>25185</v>
      </c>
      <c r="CB64" s="325">
        <v>30797</v>
      </c>
      <c r="CC64" s="325">
        <v>-233809</v>
      </c>
      <c r="CD64" s="25" t="s">
        <v>248</v>
      </c>
      <c r="CE64" s="28">
        <f t="shared" si="6"/>
        <v>122222458</v>
      </c>
    </row>
    <row r="65" spans="1:83" x14ac:dyDescent="0.35">
      <c r="A65" s="35" t="s">
        <v>267</v>
      </c>
      <c r="B65" s="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9"/>
      <c r="Q65" s="319"/>
      <c r="R65" s="319"/>
      <c r="S65" s="325"/>
      <c r="T65" s="325"/>
      <c r="U65" s="320"/>
      <c r="V65" s="319"/>
      <c r="W65" s="319"/>
      <c r="X65" s="319"/>
      <c r="Y65" s="319"/>
      <c r="Z65" s="319"/>
      <c r="AA65" s="319"/>
      <c r="AB65" s="326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319"/>
      <c r="AS65" s="319"/>
      <c r="AT65" s="319"/>
      <c r="AU65" s="319"/>
      <c r="AV65" s="325"/>
      <c r="AW65" s="325"/>
      <c r="AX65" s="325"/>
      <c r="AY65" s="319"/>
      <c r="AZ65" s="319"/>
      <c r="BA65" s="325"/>
      <c r="BB65" s="325"/>
      <c r="BC65" s="325"/>
      <c r="BD65" s="325"/>
      <c r="BE65" s="319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/>
      <c r="BZ65" s="325"/>
      <c r="CA65" s="325"/>
      <c r="CB65" s="325"/>
      <c r="CC65" s="325"/>
      <c r="CD65" s="25" t="s">
        <v>248</v>
      </c>
      <c r="CE65" s="28">
        <f t="shared" si="6"/>
        <v>0</v>
      </c>
    </row>
    <row r="66" spans="1:83" x14ac:dyDescent="0.35">
      <c r="A66" s="35" t="s">
        <v>268</v>
      </c>
      <c r="B66" s="16"/>
      <c r="C66" s="317">
        <v>5293</v>
      </c>
      <c r="D66" s="317">
        <v>0</v>
      </c>
      <c r="E66" s="317">
        <v>348584</v>
      </c>
      <c r="F66" s="317">
        <v>0</v>
      </c>
      <c r="G66" s="317">
        <v>974</v>
      </c>
      <c r="H66" s="317">
        <v>7761</v>
      </c>
      <c r="I66" s="317">
        <v>7296</v>
      </c>
      <c r="J66" s="317">
        <v>273210</v>
      </c>
      <c r="K66" s="317">
        <v>0</v>
      </c>
      <c r="L66" s="317">
        <v>0</v>
      </c>
      <c r="M66" s="317">
        <v>16</v>
      </c>
      <c r="N66" s="317">
        <v>0</v>
      </c>
      <c r="O66" s="317">
        <v>106128</v>
      </c>
      <c r="P66" s="319">
        <v>679769</v>
      </c>
      <c r="Q66" s="319">
        <v>7333</v>
      </c>
      <c r="R66" s="319">
        <v>6731</v>
      </c>
      <c r="S66" s="325">
        <v>486969</v>
      </c>
      <c r="T66" s="325">
        <v>-50</v>
      </c>
      <c r="U66" s="320">
        <v>4155854</v>
      </c>
      <c r="V66" s="319">
        <v>437110</v>
      </c>
      <c r="W66" s="319">
        <v>30287</v>
      </c>
      <c r="X66" s="319">
        <v>328526</v>
      </c>
      <c r="Y66" s="319">
        <v>658135</v>
      </c>
      <c r="Z66" s="319">
        <v>1367803</v>
      </c>
      <c r="AA66" s="319">
        <v>45091</v>
      </c>
      <c r="AB66" s="326">
        <v>1108468</v>
      </c>
      <c r="AC66" s="319">
        <v>30889</v>
      </c>
      <c r="AD66" s="319">
        <v>2794226</v>
      </c>
      <c r="AE66" s="319">
        <v>11874</v>
      </c>
      <c r="AF66" s="319">
        <v>0</v>
      </c>
      <c r="AG66" s="319">
        <v>233638</v>
      </c>
      <c r="AH66" s="319">
        <v>0</v>
      </c>
      <c r="AI66" s="319">
        <v>0</v>
      </c>
      <c r="AJ66" s="319">
        <v>542093</v>
      </c>
      <c r="AK66" s="319">
        <v>0</v>
      </c>
      <c r="AL66" s="319">
        <v>0</v>
      </c>
      <c r="AM66" s="319">
        <v>0</v>
      </c>
      <c r="AN66" s="319">
        <v>0</v>
      </c>
      <c r="AO66" s="319">
        <v>2488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297</v>
      </c>
      <c r="AV66" s="325">
        <v>628718</v>
      </c>
      <c r="AW66" s="325">
        <v>131850</v>
      </c>
      <c r="AX66" s="325">
        <v>433862</v>
      </c>
      <c r="AY66" s="319">
        <v>5858939</v>
      </c>
      <c r="AZ66" s="319">
        <v>74398</v>
      </c>
      <c r="BA66" s="325">
        <v>562232</v>
      </c>
      <c r="BB66" s="325">
        <v>251367</v>
      </c>
      <c r="BC66" s="325">
        <v>162</v>
      </c>
      <c r="BD66" s="325">
        <v>6710</v>
      </c>
      <c r="BE66" s="319">
        <v>2844149</v>
      </c>
      <c r="BF66" s="325">
        <v>0</v>
      </c>
      <c r="BG66" s="325">
        <v>37387</v>
      </c>
      <c r="BH66" s="325">
        <v>6795</v>
      </c>
      <c r="BI66" s="325">
        <v>0</v>
      </c>
      <c r="BJ66" s="325">
        <v>0</v>
      </c>
      <c r="BK66" s="325">
        <v>410661</v>
      </c>
      <c r="BL66" s="325">
        <v>5498</v>
      </c>
      <c r="BM66" s="325">
        <v>0</v>
      </c>
      <c r="BN66" s="325">
        <v>551666</v>
      </c>
      <c r="BO66" s="325">
        <v>17199</v>
      </c>
      <c r="BP66" s="325">
        <v>74744</v>
      </c>
      <c r="BQ66" s="325">
        <v>0</v>
      </c>
      <c r="BR66" s="325">
        <v>0</v>
      </c>
      <c r="BS66" s="325">
        <v>9248</v>
      </c>
      <c r="BT66" s="325">
        <v>6571</v>
      </c>
      <c r="BU66" s="325">
        <v>8075</v>
      </c>
      <c r="BV66" s="325">
        <v>0</v>
      </c>
      <c r="BW66" s="325">
        <v>151218</v>
      </c>
      <c r="BX66" s="325">
        <v>433</v>
      </c>
      <c r="BY66" s="325">
        <v>1642281</v>
      </c>
      <c r="BZ66" s="325">
        <v>418739</v>
      </c>
      <c r="CA66" s="325">
        <v>21425</v>
      </c>
      <c r="CB66" s="325">
        <v>41782</v>
      </c>
      <c r="CC66" s="325">
        <v>191076</v>
      </c>
      <c r="CD66" s="25" t="s">
        <v>248</v>
      </c>
      <c r="CE66" s="28">
        <f t="shared" si="6"/>
        <v>28063978</v>
      </c>
    </row>
    <row r="67" spans="1:83" x14ac:dyDescent="0.35">
      <c r="A67" s="35" t="s">
        <v>16</v>
      </c>
      <c r="B67" s="16"/>
      <c r="C67" s="28">
        <f t="shared" ref="C67:AH67" si="10">ROUND(C51+C52,0)</f>
        <v>80269</v>
      </c>
      <c r="D67" s="28">
        <f t="shared" si="10"/>
        <v>0</v>
      </c>
      <c r="E67" s="28">
        <f t="shared" si="10"/>
        <v>227076</v>
      </c>
      <c r="F67" s="28">
        <f t="shared" si="10"/>
        <v>0</v>
      </c>
      <c r="G67" s="28">
        <f t="shared" si="10"/>
        <v>5529</v>
      </c>
      <c r="H67" s="28">
        <f t="shared" si="10"/>
        <v>0</v>
      </c>
      <c r="I67" s="28">
        <f t="shared" si="10"/>
        <v>564</v>
      </c>
      <c r="J67" s="28">
        <f t="shared" si="10"/>
        <v>120580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349042</v>
      </c>
      <c r="P67" s="28">
        <f t="shared" si="10"/>
        <v>3265890</v>
      </c>
      <c r="Q67" s="28">
        <f t="shared" si="10"/>
        <v>20270</v>
      </c>
      <c r="R67" s="28">
        <f t="shared" si="10"/>
        <v>33191</v>
      </c>
      <c r="S67" s="28">
        <f t="shared" si="10"/>
        <v>3243</v>
      </c>
      <c r="T67" s="28">
        <f t="shared" si="10"/>
        <v>14167</v>
      </c>
      <c r="U67" s="28">
        <f t="shared" si="10"/>
        <v>183097</v>
      </c>
      <c r="V67" s="28">
        <f t="shared" si="10"/>
        <v>281112</v>
      </c>
      <c r="W67" s="28">
        <f t="shared" si="10"/>
        <v>698</v>
      </c>
      <c r="X67" s="28">
        <f t="shared" si="10"/>
        <v>236079</v>
      </c>
      <c r="Y67" s="28">
        <f t="shared" si="10"/>
        <v>1361656</v>
      </c>
      <c r="Z67" s="28">
        <f t="shared" si="10"/>
        <v>1591580</v>
      </c>
      <c r="AA67" s="28">
        <f t="shared" si="10"/>
        <v>216944</v>
      </c>
      <c r="AB67" s="28">
        <f t="shared" si="10"/>
        <v>252632</v>
      </c>
      <c r="AC67" s="28">
        <f t="shared" si="10"/>
        <v>173321</v>
      </c>
      <c r="AD67" s="28">
        <f t="shared" si="10"/>
        <v>0</v>
      </c>
      <c r="AE67" s="28">
        <f t="shared" si="10"/>
        <v>12285</v>
      </c>
      <c r="AF67" s="28">
        <f t="shared" si="10"/>
        <v>0</v>
      </c>
      <c r="AG67" s="28">
        <f t="shared" si="10"/>
        <v>75928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209640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14229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1039</v>
      </c>
      <c r="AW67" s="28">
        <f t="shared" si="11"/>
        <v>0</v>
      </c>
      <c r="AX67" s="28">
        <f t="shared" si="11"/>
        <v>0</v>
      </c>
      <c r="AY67" s="28">
        <f t="shared" si="11"/>
        <v>28141</v>
      </c>
      <c r="AZ67" s="28">
        <f t="shared" si="11"/>
        <v>6060</v>
      </c>
      <c r="BA67" s="28">
        <f t="shared" si="11"/>
        <v>2304</v>
      </c>
      <c r="BB67" s="28">
        <f t="shared" si="11"/>
        <v>0</v>
      </c>
      <c r="BC67" s="28">
        <f t="shared" si="11"/>
        <v>2397</v>
      </c>
      <c r="BD67" s="28">
        <f t="shared" si="11"/>
        <v>0</v>
      </c>
      <c r="BE67" s="28">
        <f t="shared" si="11"/>
        <v>2502551</v>
      </c>
      <c r="BF67" s="28">
        <f t="shared" si="11"/>
        <v>0</v>
      </c>
      <c r="BG67" s="28">
        <f t="shared" si="11"/>
        <v>0</v>
      </c>
      <c r="BH67" s="28">
        <f t="shared" si="11"/>
        <v>4604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6032</v>
      </c>
      <c r="BM67" s="28">
        <f t="shared" si="11"/>
        <v>0</v>
      </c>
      <c r="BN67" s="28">
        <f t="shared" si="11"/>
        <v>19455958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1522</v>
      </c>
      <c r="CA67" s="28">
        <f t="shared" si="12"/>
        <v>0</v>
      </c>
      <c r="CB67" s="28">
        <f t="shared" si="12"/>
        <v>417</v>
      </c>
      <c r="CC67" s="28">
        <f t="shared" si="12"/>
        <v>35955</v>
      </c>
      <c r="CD67" s="25" t="s">
        <v>248</v>
      </c>
      <c r="CE67" s="28">
        <f t="shared" si="6"/>
        <v>30776002</v>
      </c>
    </row>
    <row r="68" spans="1:83" x14ac:dyDescent="0.35">
      <c r="A68" s="35" t="s">
        <v>269</v>
      </c>
      <c r="B68" s="28"/>
      <c r="C68" s="317">
        <v>0</v>
      </c>
      <c r="D68" s="317">
        <v>0</v>
      </c>
      <c r="E68" s="317">
        <v>0</v>
      </c>
      <c r="F68" s="317">
        <v>0</v>
      </c>
      <c r="G68" s="317">
        <v>1775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19">
        <v>1365363</v>
      </c>
      <c r="Q68" s="319">
        <v>0</v>
      </c>
      <c r="R68" s="319">
        <v>0</v>
      </c>
      <c r="S68" s="325">
        <v>116655</v>
      </c>
      <c r="T68" s="325">
        <v>0</v>
      </c>
      <c r="U68" s="320">
        <v>25758</v>
      </c>
      <c r="V68" s="319">
        <v>100743</v>
      </c>
      <c r="W68" s="319">
        <v>445117</v>
      </c>
      <c r="X68" s="319">
        <v>167598</v>
      </c>
      <c r="Y68" s="319">
        <v>201359</v>
      </c>
      <c r="Z68" s="319">
        <v>763107</v>
      </c>
      <c r="AA68" s="319">
        <v>61798</v>
      </c>
      <c r="AB68" s="326">
        <v>857437</v>
      </c>
      <c r="AC68" s="319">
        <v>209664</v>
      </c>
      <c r="AD68" s="319">
        <v>0</v>
      </c>
      <c r="AE68" s="319">
        <v>3894</v>
      </c>
      <c r="AF68" s="319">
        <v>0</v>
      </c>
      <c r="AG68" s="319">
        <v>0</v>
      </c>
      <c r="AH68" s="319">
        <v>0</v>
      </c>
      <c r="AI68" s="319">
        <v>0</v>
      </c>
      <c r="AJ68" s="319">
        <v>133543</v>
      </c>
      <c r="AK68" s="319">
        <v>0</v>
      </c>
      <c r="AL68" s="319">
        <v>0</v>
      </c>
      <c r="AM68" s="319">
        <v>0</v>
      </c>
      <c r="AN68" s="319">
        <v>0</v>
      </c>
      <c r="AO68" s="319">
        <v>0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64545</v>
      </c>
      <c r="AW68" s="325">
        <v>0</v>
      </c>
      <c r="AX68" s="325">
        <v>0</v>
      </c>
      <c r="AY68" s="319">
        <v>13155</v>
      </c>
      <c r="AZ68" s="319">
        <v>47651</v>
      </c>
      <c r="BA68" s="325">
        <v>0</v>
      </c>
      <c r="BB68" s="325">
        <v>0</v>
      </c>
      <c r="BC68" s="325">
        <v>-1633</v>
      </c>
      <c r="BD68" s="325">
        <v>0</v>
      </c>
      <c r="BE68" s="319">
        <v>5845</v>
      </c>
      <c r="BF68" s="325">
        <v>0</v>
      </c>
      <c r="BG68" s="325">
        <v>8480</v>
      </c>
      <c r="BH68" s="325">
        <v>0</v>
      </c>
      <c r="BI68" s="325">
        <v>0</v>
      </c>
      <c r="BJ68" s="325">
        <v>0</v>
      </c>
      <c r="BK68" s="325">
        <v>0</v>
      </c>
      <c r="BL68" s="325">
        <v>0</v>
      </c>
      <c r="BM68" s="325">
        <v>0</v>
      </c>
      <c r="BN68" s="325">
        <v>794856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0</v>
      </c>
      <c r="BZ68" s="325">
        <v>0</v>
      </c>
      <c r="CA68" s="325">
        <v>0</v>
      </c>
      <c r="CB68" s="325">
        <v>47176</v>
      </c>
      <c r="CC68" s="325">
        <v>174937</v>
      </c>
      <c r="CD68" s="25" t="s">
        <v>248</v>
      </c>
      <c r="CE68" s="28">
        <f t="shared" si="6"/>
        <v>5608823</v>
      </c>
    </row>
    <row r="69" spans="1:83" x14ac:dyDescent="0.35">
      <c r="A69" s="35" t="s">
        <v>270</v>
      </c>
      <c r="B69" s="16"/>
      <c r="C69" s="28">
        <f t="shared" ref="C69:AH69" si="13">SUM(C70:C83)</f>
        <v>13148256</v>
      </c>
      <c r="D69" s="28">
        <f t="shared" si="13"/>
        <v>0</v>
      </c>
      <c r="E69" s="28">
        <f t="shared" si="13"/>
        <v>78284478</v>
      </c>
      <c r="F69" s="28">
        <f t="shared" si="13"/>
        <v>0</v>
      </c>
      <c r="G69" s="28">
        <f t="shared" si="13"/>
        <v>2503990</v>
      </c>
      <c r="H69" s="28">
        <f t="shared" si="13"/>
        <v>4801240</v>
      </c>
      <c r="I69" s="28">
        <f t="shared" si="13"/>
        <v>2348564</v>
      </c>
      <c r="J69" s="28">
        <f t="shared" si="13"/>
        <v>6191028</v>
      </c>
      <c r="K69" s="28">
        <f t="shared" si="13"/>
        <v>0</v>
      </c>
      <c r="L69" s="28">
        <f t="shared" si="13"/>
        <v>0</v>
      </c>
      <c r="M69" s="28">
        <f t="shared" si="13"/>
        <v>16597</v>
      </c>
      <c r="N69" s="28">
        <f t="shared" si="13"/>
        <v>0</v>
      </c>
      <c r="O69" s="28">
        <f t="shared" si="13"/>
        <v>18408788</v>
      </c>
      <c r="P69" s="28">
        <f t="shared" si="13"/>
        <v>24716200</v>
      </c>
      <c r="Q69" s="28">
        <f t="shared" si="13"/>
        <v>3468336</v>
      </c>
      <c r="R69" s="28">
        <f t="shared" si="13"/>
        <v>851534</v>
      </c>
      <c r="S69" s="28">
        <f t="shared" si="13"/>
        <v>191628</v>
      </c>
      <c r="T69" s="28">
        <f t="shared" si="13"/>
        <v>1416676</v>
      </c>
      <c r="U69" s="28">
        <f t="shared" si="13"/>
        <v>12509671</v>
      </c>
      <c r="V69" s="28">
        <f t="shared" si="13"/>
        <v>6453411</v>
      </c>
      <c r="W69" s="28">
        <f t="shared" si="13"/>
        <v>1644644</v>
      </c>
      <c r="X69" s="28">
        <f t="shared" si="13"/>
        <v>2914147</v>
      </c>
      <c r="Y69" s="28">
        <f t="shared" si="13"/>
        <v>13252829</v>
      </c>
      <c r="Z69" s="28">
        <f t="shared" si="13"/>
        <v>4197526</v>
      </c>
      <c r="AA69" s="28">
        <f t="shared" si="13"/>
        <v>1132555</v>
      </c>
      <c r="AB69" s="28">
        <f t="shared" si="13"/>
        <v>10021031</v>
      </c>
      <c r="AC69" s="28">
        <f t="shared" si="13"/>
        <v>4788093</v>
      </c>
      <c r="AD69" s="28">
        <f t="shared" si="13"/>
        <v>2975</v>
      </c>
      <c r="AE69" s="28">
        <f t="shared" si="13"/>
        <v>6018846</v>
      </c>
      <c r="AF69" s="28">
        <f t="shared" si="13"/>
        <v>0</v>
      </c>
      <c r="AG69" s="28">
        <f t="shared" si="13"/>
        <v>19904875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15455853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2932983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329322</v>
      </c>
      <c r="AV69" s="28">
        <f t="shared" si="14"/>
        <v>2239742</v>
      </c>
      <c r="AW69" s="28">
        <f t="shared" si="14"/>
        <v>191372</v>
      </c>
      <c r="AX69" s="28">
        <f t="shared" si="14"/>
        <v>150</v>
      </c>
      <c r="AY69" s="28">
        <f t="shared" si="14"/>
        <v>6017870</v>
      </c>
      <c r="AZ69" s="28">
        <f t="shared" si="14"/>
        <v>1396926</v>
      </c>
      <c r="BA69" s="28">
        <f t="shared" si="14"/>
        <v>2112552</v>
      </c>
      <c r="BB69" s="28">
        <f t="shared" si="14"/>
        <v>5234032</v>
      </c>
      <c r="BC69" s="28">
        <f t="shared" si="14"/>
        <v>1230598</v>
      </c>
      <c r="BD69" s="28">
        <f t="shared" si="14"/>
        <v>0</v>
      </c>
      <c r="BE69" s="28">
        <f t="shared" si="14"/>
        <v>20518760</v>
      </c>
      <c r="BF69" s="28">
        <f t="shared" si="14"/>
        <v>0</v>
      </c>
      <c r="BG69" s="28">
        <f t="shared" si="14"/>
        <v>1086564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1734060</v>
      </c>
      <c r="BM69" s="28">
        <f t="shared" si="14"/>
        <v>0</v>
      </c>
      <c r="BN69" s="28">
        <f t="shared" si="14"/>
        <v>14749206</v>
      </c>
      <c r="BO69" s="28">
        <f t="shared" ref="BO69:CE69" si="15">SUM(BO70:BO83)</f>
        <v>160277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939486</v>
      </c>
      <c r="BT69" s="28">
        <f t="shared" si="15"/>
        <v>831938</v>
      </c>
      <c r="BU69" s="28">
        <f t="shared" si="15"/>
        <v>38</v>
      </c>
      <c r="BV69" s="28">
        <f t="shared" si="15"/>
        <v>0</v>
      </c>
      <c r="BW69" s="28">
        <f t="shared" si="15"/>
        <v>1481</v>
      </c>
      <c r="BX69" s="28">
        <f t="shared" si="15"/>
        <v>0</v>
      </c>
      <c r="BY69" s="28">
        <f t="shared" si="15"/>
        <v>8273476</v>
      </c>
      <c r="BZ69" s="28">
        <f t="shared" si="15"/>
        <v>2137032</v>
      </c>
      <c r="CA69" s="28">
        <f t="shared" si="15"/>
        <v>4244280</v>
      </c>
      <c r="CB69" s="28">
        <f t="shared" si="15"/>
        <v>2436153</v>
      </c>
      <c r="CC69" s="28">
        <f t="shared" si="15"/>
        <v>20859425</v>
      </c>
      <c r="CD69" s="28">
        <f t="shared" si="15"/>
        <v>0</v>
      </c>
      <c r="CE69" s="28">
        <f t="shared" si="15"/>
        <v>354301494</v>
      </c>
    </row>
    <row r="70" spans="1:83" x14ac:dyDescent="0.35">
      <c r="A70" s="29" t="s">
        <v>271</v>
      </c>
      <c r="B70" s="30"/>
      <c r="C70" s="327">
        <v>7746</v>
      </c>
      <c r="D70" s="327">
        <v>0</v>
      </c>
      <c r="E70" s="327">
        <v>17569</v>
      </c>
      <c r="F70" s="327">
        <v>0</v>
      </c>
      <c r="G70" s="327">
        <v>104</v>
      </c>
      <c r="H70" s="327">
        <v>0</v>
      </c>
      <c r="I70" s="327">
        <v>0</v>
      </c>
      <c r="J70" s="327">
        <v>227</v>
      </c>
      <c r="K70" s="327">
        <v>0</v>
      </c>
      <c r="L70" s="327">
        <v>0</v>
      </c>
      <c r="M70" s="327">
        <v>0</v>
      </c>
      <c r="N70" s="327">
        <v>0</v>
      </c>
      <c r="O70" s="327">
        <v>1197</v>
      </c>
      <c r="P70" s="327">
        <v>4893</v>
      </c>
      <c r="Q70" s="327">
        <v>1081</v>
      </c>
      <c r="R70" s="327">
        <v>13280</v>
      </c>
      <c r="S70" s="327">
        <v>155</v>
      </c>
      <c r="T70" s="327">
        <v>72</v>
      </c>
      <c r="U70" s="327">
        <v>3034180</v>
      </c>
      <c r="V70" s="327">
        <v>7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1252</v>
      </c>
      <c r="AD70" s="327">
        <v>0</v>
      </c>
      <c r="AE70" s="327">
        <v>0</v>
      </c>
      <c r="AF70" s="327">
        <v>0</v>
      </c>
      <c r="AG70" s="327">
        <v>10978</v>
      </c>
      <c r="AH70" s="327">
        <v>0</v>
      </c>
      <c r="AI70" s="327">
        <v>0</v>
      </c>
      <c r="AJ70" s="327">
        <v>4312</v>
      </c>
      <c r="AK70" s="327">
        <v>0</v>
      </c>
      <c r="AL70" s="327">
        <v>0</v>
      </c>
      <c r="AM70" s="327">
        <v>0</v>
      </c>
      <c r="AN70" s="327">
        <v>0</v>
      </c>
      <c r="AO70" s="327">
        <v>1309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3098362</v>
      </c>
    </row>
    <row r="71" spans="1:83" x14ac:dyDescent="0.35">
      <c r="A71" s="29" t="s">
        <v>272</v>
      </c>
      <c r="B71" s="30"/>
      <c r="C71" s="327">
        <v>1277686</v>
      </c>
      <c r="D71" s="327">
        <v>0</v>
      </c>
      <c r="E71" s="327">
        <v>24460923</v>
      </c>
      <c r="F71" s="327">
        <v>0</v>
      </c>
      <c r="G71" s="327">
        <v>61107</v>
      </c>
      <c r="H71" s="327">
        <v>80338</v>
      </c>
      <c r="I71" s="327">
        <v>47764</v>
      </c>
      <c r="J71" s="327">
        <v>-6703</v>
      </c>
      <c r="K71" s="327">
        <v>0</v>
      </c>
      <c r="L71" s="327">
        <v>0</v>
      </c>
      <c r="M71" s="327">
        <v>14770</v>
      </c>
      <c r="N71" s="327">
        <v>0</v>
      </c>
      <c r="O71" s="327">
        <v>4643146</v>
      </c>
      <c r="P71" s="327">
        <v>4295767</v>
      </c>
      <c r="Q71" s="327">
        <v>405842</v>
      </c>
      <c r="R71" s="327">
        <v>335351</v>
      </c>
      <c r="S71" s="327">
        <v>28829</v>
      </c>
      <c r="T71" s="327">
        <v>0</v>
      </c>
      <c r="U71" s="327">
        <v>12601</v>
      </c>
      <c r="V71" s="327">
        <v>2147037</v>
      </c>
      <c r="W71" s="327">
        <v>96163</v>
      </c>
      <c r="X71" s="327">
        <v>972757</v>
      </c>
      <c r="Y71" s="327">
        <v>1401294</v>
      </c>
      <c r="Z71" s="327">
        <v>4652</v>
      </c>
      <c r="AA71" s="327">
        <v>0</v>
      </c>
      <c r="AB71" s="327">
        <v>117857</v>
      </c>
      <c r="AC71" s="327">
        <v>296232</v>
      </c>
      <c r="AD71" s="327">
        <v>2975</v>
      </c>
      <c r="AE71" s="327">
        <v>218826</v>
      </c>
      <c r="AF71" s="327">
        <v>0</v>
      </c>
      <c r="AG71" s="327">
        <v>7556759</v>
      </c>
      <c r="AH71" s="327">
        <v>0</v>
      </c>
      <c r="AI71" s="327">
        <v>0</v>
      </c>
      <c r="AJ71" s="327">
        <v>61180</v>
      </c>
      <c r="AK71" s="327">
        <v>0</v>
      </c>
      <c r="AL71" s="327">
        <v>0</v>
      </c>
      <c r="AM71" s="327">
        <v>0</v>
      </c>
      <c r="AN71" s="327">
        <v>0</v>
      </c>
      <c r="AO71" s="327">
        <v>406558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1757</v>
      </c>
      <c r="AV71" s="327">
        <v>0</v>
      </c>
      <c r="AW71" s="327">
        <v>0</v>
      </c>
      <c r="AX71" s="327">
        <v>0</v>
      </c>
      <c r="AY71" s="327">
        <v>447849</v>
      </c>
      <c r="AZ71" s="327">
        <v>2116</v>
      </c>
      <c r="BA71" s="327">
        <v>0</v>
      </c>
      <c r="BB71" s="327">
        <v>410375</v>
      </c>
      <c r="BC71" s="327">
        <v>0</v>
      </c>
      <c r="BD71" s="327">
        <v>0</v>
      </c>
      <c r="BE71" s="327">
        <v>0</v>
      </c>
      <c r="BF71" s="327">
        <v>0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16306</v>
      </c>
      <c r="BM71" s="327">
        <v>0</v>
      </c>
      <c r="BN71" s="327">
        <v>622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1317</v>
      </c>
      <c r="BX71" s="327">
        <v>0</v>
      </c>
      <c r="BY71" s="327">
        <v>193692</v>
      </c>
      <c r="BZ71" s="327">
        <v>263723</v>
      </c>
      <c r="CA71" s="327">
        <v>0</v>
      </c>
      <c r="CB71" s="327">
        <v>17030</v>
      </c>
      <c r="CC71" s="327">
        <v>80</v>
      </c>
      <c r="CD71" s="327">
        <v>0</v>
      </c>
      <c r="CE71" s="28">
        <f t="shared" si="16"/>
        <v>50294578</v>
      </c>
    </row>
    <row r="72" spans="1:83" x14ac:dyDescent="0.35">
      <c r="A72" s="29" t="s">
        <v>273</v>
      </c>
      <c r="B72" s="30"/>
      <c r="C72" s="327">
        <v>417</v>
      </c>
      <c r="D72" s="327">
        <v>0</v>
      </c>
      <c r="E72" s="327">
        <v>563</v>
      </c>
      <c r="F72" s="327">
        <v>0</v>
      </c>
      <c r="G72" s="327">
        <v>60</v>
      </c>
      <c r="H72" s="327">
        <v>455</v>
      </c>
      <c r="I72" s="327">
        <v>1026</v>
      </c>
      <c r="J72" s="327">
        <v>285</v>
      </c>
      <c r="K72" s="327">
        <v>0</v>
      </c>
      <c r="L72" s="327">
        <v>0</v>
      </c>
      <c r="M72" s="327">
        <v>0</v>
      </c>
      <c r="N72" s="327">
        <v>0</v>
      </c>
      <c r="O72" s="327">
        <v>68</v>
      </c>
      <c r="P72" s="327">
        <v>2196</v>
      </c>
      <c r="Q72" s="327">
        <v>285</v>
      </c>
      <c r="R72" s="327">
        <v>0</v>
      </c>
      <c r="S72" s="327">
        <v>0</v>
      </c>
      <c r="T72" s="327">
        <v>0</v>
      </c>
      <c r="U72" s="327">
        <v>20916</v>
      </c>
      <c r="V72" s="327">
        <v>960</v>
      </c>
      <c r="W72" s="327">
        <v>1890</v>
      </c>
      <c r="X72" s="327">
        <v>415</v>
      </c>
      <c r="Y72" s="327">
        <v>3809</v>
      </c>
      <c r="Z72" s="327">
        <v>185</v>
      </c>
      <c r="AA72" s="327">
        <v>2663</v>
      </c>
      <c r="AB72" s="327">
        <v>12856</v>
      </c>
      <c r="AC72" s="327">
        <v>3968</v>
      </c>
      <c r="AD72" s="327">
        <v>0</v>
      </c>
      <c r="AE72" s="327">
        <v>0</v>
      </c>
      <c r="AF72" s="327">
        <v>0</v>
      </c>
      <c r="AG72" s="327">
        <v>527</v>
      </c>
      <c r="AH72" s="327">
        <v>0</v>
      </c>
      <c r="AI72" s="327">
        <v>0</v>
      </c>
      <c r="AJ72" s="327">
        <v>2124</v>
      </c>
      <c r="AK72" s="327">
        <v>0</v>
      </c>
      <c r="AL72" s="327">
        <v>0</v>
      </c>
      <c r="AM72" s="327">
        <v>0</v>
      </c>
      <c r="AN72" s="327">
        <v>0</v>
      </c>
      <c r="AO72" s="327">
        <v>78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815</v>
      </c>
      <c r="AW72" s="327">
        <v>0</v>
      </c>
      <c r="AX72" s="327">
        <v>0</v>
      </c>
      <c r="AY72" s="327">
        <v>480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36925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1596</v>
      </c>
      <c r="BM72" s="327">
        <v>0</v>
      </c>
      <c r="BN72" s="327">
        <v>144982</v>
      </c>
      <c r="BO72" s="327">
        <v>0</v>
      </c>
      <c r="BP72" s="327">
        <v>0</v>
      </c>
      <c r="BQ72" s="327">
        <v>0</v>
      </c>
      <c r="BR72" s="327">
        <v>0</v>
      </c>
      <c r="BS72" s="327">
        <v>2306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659</v>
      </c>
      <c r="BZ72" s="327">
        <v>606</v>
      </c>
      <c r="CA72" s="327">
        <v>0</v>
      </c>
      <c r="CB72" s="327">
        <v>1148</v>
      </c>
      <c r="CC72" s="327">
        <v>2416</v>
      </c>
      <c r="CD72" s="327">
        <v>0</v>
      </c>
      <c r="CE72" s="28">
        <f t="shared" si="16"/>
        <v>247679</v>
      </c>
    </row>
    <row r="73" spans="1:83" x14ac:dyDescent="0.35">
      <c r="A73" s="29" t="s">
        <v>274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0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0</v>
      </c>
      <c r="CE73" s="28">
        <f t="shared" si="16"/>
        <v>0</v>
      </c>
    </row>
    <row r="74" spans="1:83" x14ac:dyDescent="0.35">
      <c r="A74" s="29" t="s">
        <v>275</v>
      </c>
      <c r="B74" s="30"/>
      <c r="C74" s="327">
        <v>0</v>
      </c>
      <c r="D74" s="327">
        <v>0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0</v>
      </c>
      <c r="Q74" s="327">
        <v>0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0</v>
      </c>
      <c r="X74" s="327">
        <v>0</v>
      </c>
      <c r="Y74" s="327">
        <v>0</v>
      </c>
      <c r="Z74" s="327">
        <v>0</v>
      </c>
      <c r="AA74" s="327">
        <v>0</v>
      </c>
      <c r="AB74" s="327">
        <v>0</v>
      </c>
      <c r="AC74" s="327">
        <v>0</v>
      </c>
      <c r="AD74" s="327">
        <v>0</v>
      </c>
      <c r="AE74" s="327">
        <v>0</v>
      </c>
      <c r="AF74" s="327">
        <v>0</v>
      </c>
      <c r="AG74" s="327">
        <v>0</v>
      </c>
      <c r="AH74" s="327">
        <v>0</v>
      </c>
      <c r="AI74" s="327">
        <v>0</v>
      </c>
      <c r="AJ74" s="327">
        <v>0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1810416</v>
      </c>
      <c r="BB74" s="327">
        <v>0</v>
      </c>
      <c r="BC74" s="327">
        <v>0</v>
      </c>
      <c r="BD74" s="327">
        <v>0</v>
      </c>
      <c r="BE74" s="327">
        <v>0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1810416</v>
      </c>
    </row>
    <row r="75" spans="1:83" x14ac:dyDescent="0.35">
      <c r="A75" s="29" t="s">
        <v>276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1000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38125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821057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5479</v>
      </c>
      <c r="BZ75" s="327">
        <v>0</v>
      </c>
      <c r="CA75" s="327">
        <v>0</v>
      </c>
      <c r="CB75" s="327">
        <v>6978</v>
      </c>
      <c r="CC75" s="327">
        <v>0</v>
      </c>
      <c r="CD75" s="327">
        <v>0</v>
      </c>
      <c r="CE75" s="28">
        <f t="shared" si="16"/>
        <v>872639</v>
      </c>
    </row>
    <row r="76" spans="1:83" x14ac:dyDescent="0.35">
      <c r="A76" s="29" t="s">
        <v>277</v>
      </c>
      <c r="B76" s="212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>
        <v>0</v>
      </c>
      <c r="CE76" s="28">
        <f t="shared" si="16"/>
        <v>0</v>
      </c>
    </row>
    <row r="77" spans="1:83" x14ac:dyDescent="0.35">
      <c r="A77" s="29" t="s">
        <v>278</v>
      </c>
      <c r="B77" s="30"/>
      <c r="C77" s="327">
        <v>18736</v>
      </c>
      <c r="D77" s="327">
        <v>0</v>
      </c>
      <c r="E77" s="327">
        <v>82366</v>
      </c>
      <c r="F77" s="327">
        <v>0</v>
      </c>
      <c r="G77" s="327">
        <v>20092</v>
      </c>
      <c r="H77" s="327">
        <v>5218</v>
      </c>
      <c r="I77" s="327">
        <v>1080</v>
      </c>
      <c r="J77" s="327">
        <v>2047</v>
      </c>
      <c r="K77" s="327">
        <v>0</v>
      </c>
      <c r="L77" s="327">
        <v>0</v>
      </c>
      <c r="M77" s="327">
        <v>1827</v>
      </c>
      <c r="N77" s="327">
        <v>0</v>
      </c>
      <c r="O77" s="327">
        <v>13676</v>
      </c>
      <c r="P77" s="327">
        <v>1707215</v>
      </c>
      <c r="Q77" s="327">
        <v>5</v>
      </c>
      <c r="R77" s="327">
        <v>96</v>
      </c>
      <c r="S77" s="327">
        <v>95383</v>
      </c>
      <c r="T77" s="327">
        <v>0</v>
      </c>
      <c r="U77" s="327">
        <v>214782</v>
      </c>
      <c r="V77" s="327">
        <v>32765</v>
      </c>
      <c r="W77" s="327">
        <v>8071</v>
      </c>
      <c r="X77" s="327">
        <v>4207</v>
      </c>
      <c r="Y77" s="327">
        <v>51831</v>
      </c>
      <c r="Z77" s="327">
        <v>1727186</v>
      </c>
      <c r="AA77" s="327">
        <v>339289</v>
      </c>
      <c r="AB77" s="327">
        <v>157197</v>
      </c>
      <c r="AC77" s="327">
        <v>26366</v>
      </c>
      <c r="AD77" s="327">
        <v>0</v>
      </c>
      <c r="AE77" s="327">
        <v>1179</v>
      </c>
      <c r="AF77" s="327">
        <v>0</v>
      </c>
      <c r="AG77" s="327">
        <v>27412</v>
      </c>
      <c r="AH77" s="327">
        <v>0</v>
      </c>
      <c r="AI77" s="327">
        <v>0</v>
      </c>
      <c r="AJ77" s="327">
        <v>6447377</v>
      </c>
      <c r="AK77" s="327">
        <v>0</v>
      </c>
      <c r="AL77" s="327">
        <v>0</v>
      </c>
      <c r="AM77" s="327">
        <v>0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250</v>
      </c>
      <c r="AV77" s="327">
        <v>2418</v>
      </c>
      <c r="AW77" s="327">
        <v>0</v>
      </c>
      <c r="AX77" s="327">
        <v>0</v>
      </c>
      <c r="AY77" s="327">
        <v>75127</v>
      </c>
      <c r="AZ77" s="327">
        <v>80817</v>
      </c>
      <c r="BA77" s="327">
        <v>4655</v>
      </c>
      <c r="BB77" s="327">
        <v>0</v>
      </c>
      <c r="BC77" s="327">
        <v>0</v>
      </c>
      <c r="BD77" s="327">
        <v>0</v>
      </c>
      <c r="BE77" s="327">
        <v>1850468</v>
      </c>
      <c r="BF77" s="327">
        <v>0</v>
      </c>
      <c r="BG77" s="327">
        <v>4474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26005</v>
      </c>
      <c r="BO77" s="327">
        <v>1298</v>
      </c>
      <c r="BP77" s="327">
        <v>0</v>
      </c>
      <c r="BQ77" s="327">
        <v>0</v>
      </c>
      <c r="BR77" s="327">
        <v>0</v>
      </c>
      <c r="BS77" s="327">
        <v>1952</v>
      </c>
      <c r="BT77" s="327">
        <v>346</v>
      </c>
      <c r="BU77" s="327">
        <v>38</v>
      </c>
      <c r="BV77" s="327">
        <v>0</v>
      </c>
      <c r="BW77" s="327">
        <v>0</v>
      </c>
      <c r="BX77" s="327">
        <v>0</v>
      </c>
      <c r="BY77" s="327">
        <v>51283</v>
      </c>
      <c r="BZ77" s="327">
        <v>0</v>
      </c>
      <c r="CA77" s="327">
        <v>0</v>
      </c>
      <c r="CB77" s="327">
        <v>2309</v>
      </c>
      <c r="CC77" s="327">
        <v>3126</v>
      </c>
      <c r="CD77" s="327">
        <v>0</v>
      </c>
      <c r="CE77" s="28">
        <f t="shared" si="16"/>
        <v>13089969</v>
      </c>
    </row>
    <row r="78" spans="1:83" x14ac:dyDescent="0.35">
      <c r="A78" s="29" t="s">
        <v>279</v>
      </c>
      <c r="B78" s="16"/>
      <c r="C78" s="327">
        <v>11747045</v>
      </c>
      <c r="D78" s="327">
        <v>0</v>
      </c>
      <c r="E78" s="327">
        <v>53661823</v>
      </c>
      <c r="F78" s="327">
        <v>0</v>
      </c>
      <c r="G78" s="327">
        <v>2420543</v>
      </c>
      <c r="H78" s="327">
        <v>4708015</v>
      </c>
      <c r="I78" s="327">
        <v>2291892</v>
      </c>
      <c r="J78" s="327">
        <v>6189114</v>
      </c>
      <c r="K78" s="327">
        <v>0</v>
      </c>
      <c r="L78" s="327">
        <v>0</v>
      </c>
      <c r="M78" s="327">
        <v>0</v>
      </c>
      <c r="N78" s="327">
        <v>0</v>
      </c>
      <c r="O78" s="327">
        <v>13662636</v>
      </c>
      <c r="P78" s="327">
        <v>18602893</v>
      </c>
      <c r="Q78" s="327">
        <v>3048225</v>
      </c>
      <c r="R78" s="327">
        <v>502807</v>
      </c>
      <c r="S78" s="327">
        <v>63323</v>
      </c>
      <c r="T78" s="327">
        <v>1415370</v>
      </c>
      <c r="U78" s="327">
        <v>9068122</v>
      </c>
      <c r="V78" s="327">
        <v>4206524</v>
      </c>
      <c r="W78" s="327">
        <v>1538221</v>
      </c>
      <c r="X78" s="327">
        <v>1783623</v>
      </c>
      <c r="Y78" s="327">
        <v>11367970</v>
      </c>
      <c r="Z78" s="327">
        <v>2560767</v>
      </c>
      <c r="AA78" s="327">
        <v>789403</v>
      </c>
      <c r="AB78" s="327">
        <v>9689201</v>
      </c>
      <c r="AC78" s="327">
        <v>4451040</v>
      </c>
      <c r="AD78" s="327">
        <v>0</v>
      </c>
      <c r="AE78" s="327">
        <v>5782003</v>
      </c>
      <c r="AF78" s="327">
        <v>0</v>
      </c>
      <c r="AG78" s="327">
        <v>12232556</v>
      </c>
      <c r="AH78" s="327">
        <v>0</v>
      </c>
      <c r="AI78" s="327">
        <v>0</v>
      </c>
      <c r="AJ78" s="327">
        <v>8521461</v>
      </c>
      <c r="AK78" s="327">
        <v>0</v>
      </c>
      <c r="AL78" s="327">
        <v>0</v>
      </c>
      <c r="AM78" s="327">
        <v>0</v>
      </c>
      <c r="AN78" s="327">
        <v>0</v>
      </c>
      <c r="AO78" s="327">
        <v>2523143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327315</v>
      </c>
      <c r="AV78" s="327">
        <v>2232379</v>
      </c>
      <c r="AW78" s="327">
        <v>172876</v>
      </c>
      <c r="AX78" s="327">
        <v>150</v>
      </c>
      <c r="AY78" s="327">
        <v>5484852</v>
      </c>
      <c r="AZ78" s="327">
        <v>1313862</v>
      </c>
      <c r="BA78" s="327">
        <v>296062</v>
      </c>
      <c r="BB78" s="327">
        <v>4748043</v>
      </c>
      <c r="BC78" s="327">
        <v>1230598</v>
      </c>
      <c r="BD78" s="327">
        <v>0</v>
      </c>
      <c r="BE78" s="327">
        <v>11993036</v>
      </c>
      <c r="BF78" s="327">
        <v>0</v>
      </c>
      <c r="BG78" s="327">
        <v>938545</v>
      </c>
      <c r="BH78" s="327">
        <v>0</v>
      </c>
      <c r="BI78" s="327">
        <v>0</v>
      </c>
      <c r="BJ78" s="327">
        <v>0</v>
      </c>
      <c r="BK78" s="327">
        <v>0</v>
      </c>
      <c r="BL78" s="327">
        <v>1707132</v>
      </c>
      <c r="BM78" s="327">
        <v>0</v>
      </c>
      <c r="BN78" s="327">
        <v>2988800</v>
      </c>
      <c r="BO78" s="327">
        <v>158979</v>
      </c>
      <c r="BP78" s="327">
        <v>0</v>
      </c>
      <c r="BQ78" s="327">
        <v>0</v>
      </c>
      <c r="BR78" s="327">
        <v>0</v>
      </c>
      <c r="BS78" s="327">
        <v>933856</v>
      </c>
      <c r="BT78" s="327">
        <v>826948</v>
      </c>
      <c r="BU78" s="327">
        <v>0</v>
      </c>
      <c r="BV78" s="327">
        <v>0</v>
      </c>
      <c r="BW78" s="327">
        <v>164</v>
      </c>
      <c r="BX78" s="327">
        <v>0</v>
      </c>
      <c r="BY78" s="327">
        <v>7365098</v>
      </c>
      <c r="BZ78" s="327">
        <v>1865432</v>
      </c>
      <c r="CA78" s="327">
        <v>3872407</v>
      </c>
      <c r="CB78" s="327">
        <v>2258579</v>
      </c>
      <c r="CC78" s="327">
        <v>4169544</v>
      </c>
      <c r="CD78" s="327">
        <v>0</v>
      </c>
      <c r="CE78" s="28">
        <f t="shared" si="16"/>
        <v>247712377</v>
      </c>
    </row>
    <row r="79" spans="1:83" x14ac:dyDescent="0.35">
      <c r="A79" s="29" t="s">
        <v>280</v>
      </c>
      <c r="B79" s="16"/>
      <c r="C79" s="327">
        <v>79093</v>
      </c>
      <c r="D79" s="327">
        <v>0</v>
      </c>
      <c r="E79" s="327">
        <v>47305</v>
      </c>
      <c r="F79" s="327">
        <v>0</v>
      </c>
      <c r="G79" s="327">
        <v>0</v>
      </c>
      <c r="H79" s="327">
        <v>0</v>
      </c>
      <c r="I79" s="327">
        <v>1694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42641</v>
      </c>
      <c r="P79" s="327">
        <v>66446</v>
      </c>
      <c r="Q79" s="327">
        <v>9137</v>
      </c>
      <c r="R79" s="327">
        <v>0</v>
      </c>
      <c r="S79" s="327">
        <v>0</v>
      </c>
      <c r="T79" s="327">
        <v>0</v>
      </c>
      <c r="U79" s="327">
        <v>0</v>
      </c>
      <c r="V79" s="327">
        <v>60541</v>
      </c>
      <c r="W79" s="327">
        <v>0</v>
      </c>
      <c r="X79" s="327">
        <v>0</v>
      </c>
      <c r="Y79" s="327">
        <v>32494</v>
      </c>
      <c r="Z79" s="327">
        <v>0</v>
      </c>
      <c r="AA79" s="327">
        <v>0</v>
      </c>
      <c r="AB79" s="327">
        <v>11756</v>
      </c>
      <c r="AC79" s="327">
        <v>0</v>
      </c>
      <c r="AD79" s="327">
        <v>0</v>
      </c>
      <c r="AE79" s="327">
        <v>0</v>
      </c>
      <c r="AF79" s="327">
        <v>0</v>
      </c>
      <c r="AG79" s="327">
        <v>53840</v>
      </c>
      <c r="AH79" s="327">
        <v>0</v>
      </c>
      <c r="AI79" s="327">
        <v>0</v>
      </c>
      <c r="AJ79" s="327">
        <v>0</v>
      </c>
      <c r="AK79" s="327">
        <v>0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1285</v>
      </c>
      <c r="AZ79" s="327">
        <v>0</v>
      </c>
      <c r="BA79" s="327">
        <v>1419</v>
      </c>
      <c r="BB79" s="327">
        <v>0</v>
      </c>
      <c r="BC79" s="327">
        <v>0</v>
      </c>
      <c r="BD79" s="327">
        <v>0</v>
      </c>
      <c r="BE79" s="327">
        <v>4059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538008</v>
      </c>
      <c r="BO79" s="327">
        <v>0</v>
      </c>
      <c r="BP79" s="327">
        <v>0</v>
      </c>
      <c r="BQ79" s="327">
        <v>0</v>
      </c>
      <c r="BR79" s="327">
        <v>0</v>
      </c>
      <c r="BS79" s="327">
        <v>266</v>
      </c>
      <c r="BT79" s="327">
        <v>1425</v>
      </c>
      <c r="BU79" s="327">
        <v>0</v>
      </c>
      <c r="BV79" s="327">
        <v>0</v>
      </c>
      <c r="BW79" s="327">
        <v>0</v>
      </c>
      <c r="BX79" s="327">
        <v>0</v>
      </c>
      <c r="BY79" s="327">
        <v>327945</v>
      </c>
      <c r="BZ79" s="327">
        <v>3801</v>
      </c>
      <c r="CA79" s="327">
        <v>198</v>
      </c>
      <c r="CB79" s="327">
        <v>3205</v>
      </c>
      <c r="CC79" s="327">
        <v>0</v>
      </c>
      <c r="CD79" s="327">
        <v>0</v>
      </c>
      <c r="CE79" s="28">
        <f t="shared" si="16"/>
        <v>1286558</v>
      </c>
    </row>
    <row r="80" spans="1:83" x14ac:dyDescent="0.35">
      <c r="A80" s="29" t="s">
        <v>281</v>
      </c>
      <c r="B80" s="16"/>
      <c r="C80" s="327">
        <v>6458</v>
      </c>
      <c r="D80" s="327">
        <v>0</v>
      </c>
      <c r="E80" s="327">
        <v>8849</v>
      </c>
      <c r="F80" s="327">
        <v>0</v>
      </c>
      <c r="G80" s="327">
        <v>911</v>
      </c>
      <c r="H80" s="327">
        <v>1653</v>
      </c>
      <c r="I80" s="327">
        <v>2600</v>
      </c>
      <c r="J80" s="327">
        <v>4034</v>
      </c>
      <c r="K80" s="327">
        <v>0</v>
      </c>
      <c r="L80" s="327">
        <v>0</v>
      </c>
      <c r="M80" s="327">
        <v>0</v>
      </c>
      <c r="N80" s="327">
        <v>0</v>
      </c>
      <c r="O80" s="327">
        <v>16391</v>
      </c>
      <c r="P80" s="327">
        <v>10816</v>
      </c>
      <c r="Q80" s="327">
        <v>999</v>
      </c>
      <c r="R80" s="327">
        <v>0</v>
      </c>
      <c r="S80" s="327">
        <v>0</v>
      </c>
      <c r="T80" s="327">
        <v>275</v>
      </c>
      <c r="U80" s="327">
        <v>3413</v>
      </c>
      <c r="V80" s="327">
        <v>1832</v>
      </c>
      <c r="W80" s="327">
        <v>299</v>
      </c>
      <c r="X80" s="327">
        <v>0</v>
      </c>
      <c r="Y80" s="327">
        <v>4760</v>
      </c>
      <c r="Z80" s="327">
        <v>0</v>
      </c>
      <c r="AA80" s="327">
        <v>0</v>
      </c>
      <c r="AB80" s="327">
        <v>3001</v>
      </c>
      <c r="AC80" s="327">
        <v>2175</v>
      </c>
      <c r="AD80" s="327">
        <v>0</v>
      </c>
      <c r="AE80" s="327">
        <v>12762</v>
      </c>
      <c r="AF80" s="327">
        <v>0</v>
      </c>
      <c r="AG80" s="327">
        <v>10009</v>
      </c>
      <c r="AH80" s="327">
        <v>0</v>
      </c>
      <c r="AI80" s="327">
        <v>0</v>
      </c>
      <c r="AJ80" s="327">
        <v>73285</v>
      </c>
      <c r="AK80" s="327">
        <v>0</v>
      </c>
      <c r="AL80" s="327">
        <v>0</v>
      </c>
      <c r="AM80" s="327">
        <v>0</v>
      </c>
      <c r="AN80" s="327">
        <v>0</v>
      </c>
      <c r="AO80" s="327">
        <v>599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3292</v>
      </c>
      <c r="AW80" s="327">
        <v>0</v>
      </c>
      <c r="AX80" s="327">
        <v>0</v>
      </c>
      <c r="AY80" s="327">
        <v>4757</v>
      </c>
      <c r="AZ80" s="327">
        <v>0</v>
      </c>
      <c r="BA80" s="327">
        <v>0</v>
      </c>
      <c r="BB80" s="327">
        <v>5962</v>
      </c>
      <c r="BC80" s="327">
        <v>0</v>
      </c>
      <c r="BD80" s="327">
        <v>0</v>
      </c>
      <c r="BE80" s="327">
        <v>24852</v>
      </c>
      <c r="BF80" s="327">
        <v>0</v>
      </c>
      <c r="BG80" s="327">
        <v>75</v>
      </c>
      <c r="BH80" s="327">
        <v>0</v>
      </c>
      <c r="BI80" s="327">
        <v>0</v>
      </c>
      <c r="BJ80" s="327">
        <v>0</v>
      </c>
      <c r="BK80" s="327">
        <v>0</v>
      </c>
      <c r="BL80" s="327">
        <v>2157</v>
      </c>
      <c r="BM80" s="327">
        <v>0</v>
      </c>
      <c r="BN80" s="327">
        <v>2384</v>
      </c>
      <c r="BO80" s="327">
        <v>0</v>
      </c>
      <c r="BP80" s="327">
        <v>0</v>
      </c>
      <c r="BQ80" s="327">
        <v>0</v>
      </c>
      <c r="BR80" s="327">
        <v>0</v>
      </c>
      <c r="BS80" s="327">
        <v>410</v>
      </c>
      <c r="BT80" s="327">
        <v>774</v>
      </c>
      <c r="BU80" s="327">
        <v>0</v>
      </c>
      <c r="BV80" s="327">
        <v>0</v>
      </c>
      <c r="BW80" s="327">
        <v>0</v>
      </c>
      <c r="BX80" s="327">
        <v>0</v>
      </c>
      <c r="BY80" s="327">
        <v>31449</v>
      </c>
      <c r="BZ80" s="327">
        <v>783</v>
      </c>
      <c r="CA80" s="327">
        <v>72107</v>
      </c>
      <c r="CB80" s="327">
        <v>16504</v>
      </c>
      <c r="CC80" s="327">
        <v>267783</v>
      </c>
      <c r="CD80" s="327">
        <v>0</v>
      </c>
      <c r="CE80" s="28">
        <f t="shared" si="16"/>
        <v>598410</v>
      </c>
    </row>
    <row r="81" spans="1:84" x14ac:dyDescent="0.35">
      <c r="A81" s="29" t="s">
        <v>282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1000</v>
      </c>
      <c r="Q81" s="327">
        <v>0</v>
      </c>
      <c r="R81" s="327">
        <v>0</v>
      </c>
      <c r="S81" s="327">
        <v>0</v>
      </c>
      <c r="T81" s="327">
        <v>0</v>
      </c>
      <c r="U81" s="327">
        <v>137947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186695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173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38162</v>
      </c>
      <c r="BF81" s="327">
        <v>0</v>
      </c>
      <c r="BG81" s="327">
        <v>45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7502910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0</v>
      </c>
      <c r="CC81" s="327">
        <v>16330912</v>
      </c>
      <c r="CD81" s="327">
        <v>0</v>
      </c>
      <c r="CE81" s="28">
        <f t="shared" si="16"/>
        <v>24197844</v>
      </c>
    </row>
    <row r="82" spans="1:84" x14ac:dyDescent="0.35">
      <c r="A82" s="29" t="s">
        <v>283</v>
      </c>
      <c r="B82" s="16"/>
      <c r="C82" s="327">
        <v>714</v>
      </c>
      <c r="D82" s="327">
        <v>0</v>
      </c>
      <c r="E82" s="327">
        <v>1869</v>
      </c>
      <c r="F82" s="327">
        <v>0</v>
      </c>
      <c r="G82" s="327">
        <v>387</v>
      </c>
      <c r="H82" s="327">
        <v>414</v>
      </c>
      <c r="I82" s="327">
        <v>0</v>
      </c>
      <c r="J82" s="327">
        <v>1307</v>
      </c>
      <c r="K82" s="327">
        <v>0</v>
      </c>
      <c r="L82" s="327">
        <v>0</v>
      </c>
      <c r="M82" s="327">
        <v>0</v>
      </c>
      <c r="N82" s="327">
        <v>0</v>
      </c>
      <c r="O82" s="327">
        <v>938</v>
      </c>
      <c r="P82" s="327">
        <v>2755</v>
      </c>
      <c r="Q82" s="327">
        <v>0</v>
      </c>
      <c r="R82" s="327">
        <v>0</v>
      </c>
      <c r="S82" s="327">
        <v>0</v>
      </c>
      <c r="T82" s="327">
        <v>52</v>
      </c>
      <c r="U82" s="327">
        <v>1639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4034</v>
      </c>
      <c r="AD82" s="327">
        <v>0</v>
      </c>
      <c r="AE82" s="327">
        <v>748</v>
      </c>
      <c r="AF82" s="327">
        <v>0</v>
      </c>
      <c r="AG82" s="327">
        <v>571</v>
      </c>
      <c r="AH82" s="327">
        <v>0</v>
      </c>
      <c r="AI82" s="327">
        <v>0</v>
      </c>
      <c r="AJ82" s="327">
        <v>26643</v>
      </c>
      <c r="AK82" s="327">
        <v>0</v>
      </c>
      <c r="AL82" s="327">
        <v>0</v>
      </c>
      <c r="AM82" s="327">
        <v>0</v>
      </c>
      <c r="AN82" s="327">
        <v>0</v>
      </c>
      <c r="AO82" s="327">
        <v>575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274</v>
      </c>
      <c r="BC82" s="327">
        <v>0</v>
      </c>
      <c r="BD82" s="327">
        <v>0</v>
      </c>
      <c r="BE82" s="327">
        <v>6541987</v>
      </c>
      <c r="BF82" s="327">
        <v>0</v>
      </c>
      <c r="BG82" s="327">
        <v>2072</v>
      </c>
      <c r="BH82" s="327">
        <v>0</v>
      </c>
      <c r="BI82" s="327">
        <v>0</v>
      </c>
      <c r="BJ82" s="327">
        <v>0</v>
      </c>
      <c r="BK82" s="327">
        <v>0</v>
      </c>
      <c r="BL82" s="327">
        <v>3075</v>
      </c>
      <c r="BM82" s="327">
        <v>0</v>
      </c>
      <c r="BN82" s="327">
        <v>92581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13632</v>
      </c>
      <c r="BZ82" s="327">
        <v>283</v>
      </c>
      <c r="CA82" s="327">
        <v>20</v>
      </c>
      <c r="CB82" s="327">
        <v>7123</v>
      </c>
      <c r="CC82" s="327">
        <v>3865</v>
      </c>
      <c r="CD82" s="327">
        <v>0</v>
      </c>
      <c r="CE82" s="28">
        <f t="shared" si="16"/>
        <v>6707558</v>
      </c>
    </row>
    <row r="83" spans="1:84" x14ac:dyDescent="0.35">
      <c r="A83" s="29" t="s">
        <v>284</v>
      </c>
      <c r="B83" s="16"/>
      <c r="C83" s="317">
        <v>10361</v>
      </c>
      <c r="D83" s="317">
        <v>0</v>
      </c>
      <c r="E83" s="319">
        <v>3211</v>
      </c>
      <c r="F83" s="319">
        <v>0</v>
      </c>
      <c r="G83" s="317">
        <v>786</v>
      </c>
      <c r="H83" s="317">
        <v>5147</v>
      </c>
      <c r="I83" s="319">
        <v>2508</v>
      </c>
      <c r="J83" s="319">
        <v>717</v>
      </c>
      <c r="K83" s="319">
        <v>0</v>
      </c>
      <c r="L83" s="319">
        <v>0</v>
      </c>
      <c r="M83" s="317">
        <v>0</v>
      </c>
      <c r="N83" s="317">
        <v>0</v>
      </c>
      <c r="O83" s="317">
        <v>28095</v>
      </c>
      <c r="P83" s="319">
        <v>22219</v>
      </c>
      <c r="Q83" s="319">
        <v>2762</v>
      </c>
      <c r="R83" s="320">
        <v>0</v>
      </c>
      <c r="S83" s="319">
        <v>2938</v>
      </c>
      <c r="T83" s="317">
        <v>907</v>
      </c>
      <c r="U83" s="319">
        <v>16071</v>
      </c>
      <c r="V83" s="319">
        <v>3745</v>
      </c>
      <c r="W83" s="317">
        <v>0</v>
      </c>
      <c r="X83" s="319">
        <v>153145</v>
      </c>
      <c r="Y83" s="319">
        <v>390671</v>
      </c>
      <c r="Z83" s="319">
        <v>-95264</v>
      </c>
      <c r="AA83" s="319">
        <v>1200</v>
      </c>
      <c r="AB83" s="319">
        <v>29163</v>
      </c>
      <c r="AC83" s="319">
        <v>3026</v>
      </c>
      <c r="AD83" s="319">
        <v>0</v>
      </c>
      <c r="AE83" s="319">
        <v>3328</v>
      </c>
      <c r="AF83" s="319">
        <v>0</v>
      </c>
      <c r="AG83" s="319">
        <v>12223</v>
      </c>
      <c r="AH83" s="319">
        <v>0</v>
      </c>
      <c r="AI83" s="319">
        <v>0</v>
      </c>
      <c r="AJ83" s="319">
        <v>132776</v>
      </c>
      <c r="AK83" s="319">
        <v>0</v>
      </c>
      <c r="AL83" s="319">
        <v>0</v>
      </c>
      <c r="AM83" s="319">
        <v>0</v>
      </c>
      <c r="AN83" s="319">
        <v>0</v>
      </c>
      <c r="AO83" s="317">
        <v>721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838</v>
      </c>
      <c r="AW83" s="319">
        <v>18496</v>
      </c>
      <c r="AX83" s="319">
        <v>0</v>
      </c>
      <c r="AY83" s="319">
        <v>3347</v>
      </c>
      <c r="AZ83" s="319">
        <v>131</v>
      </c>
      <c r="BA83" s="319">
        <v>0</v>
      </c>
      <c r="BB83" s="319">
        <v>31253</v>
      </c>
      <c r="BC83" s="319">
        <v>0</v>
      </c>
      <c r="BD83" s="319">
        <v>0</v>
      </c>
      <c r="BE83" s="319">
        <v>29271</v>
      </c>
      <c r="BF83" s="319">
        <v>0</v>
      </c>
      <c r="BG83" s="319">
        <v>141353</v>
      </c>
      <c r="BH83" s="320">
        <v>0</v>
      </c>
      <c r="BI83" s="319">
        <v>0</v>
      </c>
      <c r="BJ83" s="319">
        <v>0</v>
      </c>
      <c r="BK83" s="319">
        <v>0</v>
      </c>
      <c r="BL83" s="319">
        <v>3794</v>
      </c>
      <c r="BM83" s="319">
        <v>0</v>
      </c>
      <c r="BN83" s="319">
        <v>2631857</v>
      </c>
      <c r="BO83" s="319">
        <v>0</v>
      </c>
      <c r="BP83" s="319">
        <v>0</v>
      </c>
      <c r="BQ83" s="319">
        <v>0</v>
      </c>
      <c r="BR83" s="319">
        <v>0</v>
      </c>
      <c r="BS83" s="319">
        <v>696</v>
      </c>
      <c r="BT83" s="319">
        <v>2445</v>
      </c>
      <c r="BU83" s="319">
        <v>0</v>
      </c>
      <c r="BV83" s="319">
        <v>0</v>
      </c>
      <c r="BW83" s="319">
        <v>0</v>
      </c>
      <c r="BX83" s="319">
        <v>0</v>
      </c>
      <c r="BY83" s="319">
        <v>284239</v>
      </c>
      <c r="BZ83" s="319">
        <v>2404</v>
      </c>
      <c r="CA83" s="319">
        <v>299548</v>
      </c>
      <c r="CB83" s="319">
        <v>123277</v>
      </c>
      <c r="CC83" s="319">
        <v>81699</v>
      </c>
      <c r="CD83" s="327">
        <v>0</v>
      </c>
      <c r="CE83" s="28">
        <f t="shared" si="16"/>
        <v>4385104</v>
      </c>
    </row>
    <row r="84" spans="1:84" x14ac:dyDescent="0.35">
      <c r="A84" s="35" t="s">
        <v>285</v>
      </c>
      <c r="B84" s="16"/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12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20840</v>
      </c>
      <c r="P84" s="317">
        <v>28541</v>
      </c>
      <c r="Q84" s="317">
        <v>0</v>
      </c>
      <c r="R84" s="317">
        <v>0</v>
      </c>
      <c r="S84" s="317">
        <v>0</v>
      </c>
      <c r="T84" s="317">
        <v>0</v>
      </c>
      <c r="U84" s="317">
        <v>145604</v>
      </c>
      <c r="V84" s="317">
        <v>36784</v>
      </c>
      <c r="W84" s="317">
        <v>40551</v>
      </c>
      <c r="X84" s="317">
        <v>11021</v>
      </c>
      <c r="Y84" s="317">
        <v>183752</v>
      </c>
      <c r="Z84" s="317">
        <v>0</v>
      </c>
      <c r="AA84" s="317">
        <v>0</v>
      </c>
      <c r="AB84" s="317">
        <v>1947952</v>
      </c>
      <c r="AC84" s="317">
        <v>25000</v>
      </c>
      <c r="AD84" s="317">
        <v>0</v>
      </c>
      <c r="AE84" s="317">
        <v>0</v>
      </c>
      <c r="AF84" s="317">
        <v>0</v>
      </c>
      <c r="AG84" s="317">
        <v>0</v>
      </c>
      <c r="AH84" s="317">
        <v>0</v>
      </c>
      <c r="AI84" s="317">
        <v>0</v>
      </c>
      <c r="AJ84" s="317">
        <v>568090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-66917</v>
      </c>
      <c r="AW84" s="317">
        <v>0</v>
      </c>
      <c r="AX84" s="317">
        <v>0</v>
      </c>
      <c r="AY84" s="317">
        <v>4891648</v>
      </c>
      <c r="AZ84" s="317">
        <v>108112</v>
      </c>
      <c r="BA84" s="317">
        <v>-71153</v>
      </c>
      <c r="BB84" s="317">
        <v>0</v>
      </c>
      <c r="BC84" s="317">
        <v>0</v>
      </c>
      <c r="BD84" s="317">
        <v>0</v>
      </c>
      <c r="BE84" s="317">
        <v>822105</v>
      </c>
      <c r="BF84" s="317">
        <v>0</v>
      </c>
      <c r="BG84" s="317">
        <v>527832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-169365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167</v>
      </c>
      <c r="BX84" s="317">
        <v>0</v>
      </c>
      <c r="BY84" s="317">
        <v>0</v>
      </c>
      <c r="BZ84" s="317">
        <v>0</v>
      </c>
      <c r="CA84" s="317">
        <v>445252</v>
      </c>
      <c r="CB84" s="317">
        <v>84506</v>
      </c>
      <c r="CC84" s="317">
        <v>39249</v>
      </c>
      <c r="CD84" s="327">
        <v>0</v>
      </c>
      <c r="CE84" s="28">
        <f t="shared" si="16"/>
        <v>9619583</v>
      </c>
    </row>
    <row r="85" spans="1:84" x14ac:dyDescent="0.35">
      <c r="A85" s="35" t="s">
        <v>286</v>
      </c>
      <c r="B85" s="28"/>
      <c r="C85" s="28">
        <f t="shared" ref="C85:AH85" si="17">SUM(C61:C69)-C84</f>
        <v>31661711</v>
      </c>
      <c r="D85" s="28">
        <f t="shared" si="17"/>
        <v>0</v>
      </c>
      <c r="E85" s="28">
        <f t="shared" si="17"/>
        <v>157438953</v>
      </c>
      <c r="F85" s="28">
        <f t="shared" si="17"/>
        <v>0</v>
      </c>
      <c r="G85" s="28">
        <f t="shared" si="17"/>
        <v>7376192.6200000001</v>
      </c>
      <c r="H85" s="28">
        <f t="shared" si="17"/>
        <v>11533931.58</v>
      </c>
      <c r="I85" s="28">
        <f t="shared" si="17"/>
        <v>5597141</v>
      </c>
      <c r="J85" s="28">
        <f t="shared" si="17"/>
        <v>17730772.310000002</v>
      </c>
      <c r="K85" s="28">
        <f t="shared" si="17"/>
        <v>0</v>
      </c>
      <c r="L85" s="28">
        <f t="shared" si="17"/>
        <v>0</v>
      </c>
      <c r="M85" s="28">
        <f t="shared" si="17"/>
        <v>21045</v>
      </c>
      <c r="N85" s="28">
        <f t="shared" si="17"/>
        <v>0</v>
      </c>
      <c r="O85" s="28">
        <f t="shared" si="17"/>
        <v>40482605.32</v>
      </c>
      <c r="P85" s="28">
        <f t="shared" si="17"/>
        <v>103678971.97</v>
      </c>
      <c r="Q85" s="28">
        <f t="shared" si="17"/>
        <v>8884925</v>
      </c>
      <c r="R85" s="28">
        <f t="shared" si="17"/>
        <v>16240590</v>
      </c>
      <c r="S85" s="28">
        <f t="shared" si="17"/>
        <v>761468</v>
      </c>
      <c r="T85" s="28">
        <f t="shared" si="17"/>
        <v>3885204</v>
      </c>
      <c r="U85" s="28">
        <f t="shared" si="17"/>
        <v>33718443</v>
      </c>
      <c r="V85" s="28">
        <f t="shared" si="17"/>
        <v>34392001.140000001</v>
      </c>
      <c r="W85" s="28">
        <f t="shared" si="17"/>
        <v>4589991</v>
      </c>
      <c r="X85" s="28">
        <f t="shared" si="17"/>
        <v>7071631</v>
      </c>
      <c r="Y85" s="28">
        <f t="shared" si="17"/>
        <v>37533333</v>
      </c>
      <c r="Z85" s="28">
        <f t="shared" si="17"/>
        <v>11593880</v>
      </c>
      <c r="AA85" s="28">
        <f t="shared" si="17"/>
        <v>7936917</v>
      </c>
      <c r="AB85" s="28">
        <f t="shared" si="17"/>
        <v>40177999</v>
      </c>
      <c r="AC85" s="28">
        <f t="shared" si="17"/>
        <v>13180708</v>
      </c>
      <c r="AD85" s="28">
        <f t="shared" si="17"/>
        <v>2797201</v>
      </c>
      <c r="AE85" s="28">
        <f t="shared" si="17"/>
        <v>14208020</v>
      </c>
      <c r="AF85" s="28">
        <f t="shared" si="17"/>
        <v>0</v>
      </c>
      <c r="AG85" s="28">
        <f t="shared" si="17"/>
        <v>41652713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29261313.469999999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7555645.1899999995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788021</v>
      </c>
      <c r="AV85" s="28">
        <f t="shared" si="18"/>
        <v>6680881</v>
      </c>
      <c r="AW85" s="28">
        <f t="shared" si="18"/>
        <v>543365</v>
      </c>
      <c r="AX85" s="28">
        <f t="shared" si="18"/>
        <v>434203</v>
      </c>
      <c r="AY85" s="28">
        <f t="shared" si="18"/>
        <v>16350174</v>
      </c>
      <c r="AZ85" s="28">
        <f t="shared" si="18"/>
        <v>3285664</v>
      </c>
      <c r="BA85" s="28">
        <f t="shared" si="18"/>
        <v>3709541</v>
      </c>
      <c r="BB85" s="28">
        <f t="shared" si="18"/>
        <v>12312125</v>
      </c>
      <c r="BC85" s="28">
        <f t="shared" si="18"/>
        <v>2964846</v>
      </c>
      <c r="BD85" s="28">
        <f t="shared" si="18"/>
        <v>-41544</v>
      </c>
      <c r="BE85" s="28">
        <f t="shared" si="18"/>
        <v>44307037.93</v>
      </c>
      <c r="BF85" s="28">
        <f t="shared" si="18"/>
        <v>0</v>
      </c>
      <c r="BG85" s="28">
        <f t="shared" si="18"/>
        <v>1942015</v>
      </c>
      <c r="BH85" s="28">
        <f t="shared" si="18"/>
        <v>11638</v>
      </c>
      <c r="BI85" s="28">
        <f t="shared" si="18"/>
        <v>0</v>
      </c>
      <c r="BJ85" s="28">
        <f t="shared" si="18"/>
        <v>485</v>
      </c>
      <c r="BK85" s="28">
        <f t="shared" si="18"/>
        <v>479987.49</v>
      </c>
      <c r="BL85" s="28">
        <f t="shared" si="18"/>
        <v>4183345</v>
      </c>
      <c r="BM85" s="28">
        <f t="shared" si="18"/>
        <v>0</v>
      </c>
      <c r="BN85" s="28">
        <f t="shared" si="18"/>
        <v>48155611.579999998</v>
      </c>
      <c r="BO85" s="28">
        <f t="shared" ref="BO85:CD85" si="19">SUM(BO61:BO69)-BO84</f>
        <v>579471</v>
      </c>
      <c r="BP85" s="28">
        <f t="shared" si="19"/>
        <v>74805</v>
      </c>
      <c r="BQ85" s="28">
        <f t="shared" si="19"/>
        <v>0</v>
      </c>
      <c r="BR85" s="28">
        <f t="shared" si="19"/>
        <v>0</v>
      </c>
      <c r="BS85" s="28">
        <f t="shared" si="19"/>
        <v>2288044.54</v>
      </c>
      <c r="BT85" s="28">
        <f t="shared" si="19"/>
        <v>2043339</v>
      </c>
      <c r="BU85" s="28">
        <f t="shared" si="19"/>
        <v>8113</v>
      </c>
      <c r="BV85" s="28">
        <f t="shared" si="19"/>
        <v>2235</v>
      </c>
      <c r="BW85" s="28">
        <f t="shared" si="19"/>
        <v>37319422.640000001</v>
      </c>
      <c r="BX85" s="28">
        <f t="shared" si="19"/>
        <v>433</v>
      </c>
      <c r="BY85" s="28">
        <f t="shared" si="19"/>
        <v>23236361.259999998</v>
      </c>
      <c r="BZ85" s="28">
        <f t="shared" si="19"/>
        <v>5746959</v>
      </c>
      <c r="CA85" s="28">
        <f t="shared" si="19"/>
        <v>20988412.82</v>
      </c>
      <c r="CB85" s="28">
        <f t="shared" si="19"/>
        <v>5913981.9800000004</v>
      </c>
      <c r="CC85" s="28">
        <f t="shared" si="19"/>
        <v>28015898.559999999</v>
      </c>
      <c r="CD85" s="28">
        <f t="shared" si="19"/>
        <v>0</v>
      </c>
      <c r="CE85" s="28">
        <f t="shared" si="16"/>
        <v>963288179.4000001</v>
      </c>
    </row>
    <row r="86" spans="1:84" x14ac:dyDescent="0.3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35">
      <c r="A87" s="22" t="s">
        <v>288</v>
      </c>
      <c r="B87" s="16"/>
      <c r="C87" s="317">
        <v>109792602</v>
      </c>
      <c r="D87" s="317">
        <v>0</v>
      </c>
      <c r="E87" s="317">
        <v>469147108</v>
      </c>
      <c r="F87" s="317">
        <v>0</v>
      </c>
      <c r="G87" s="317">
        <v>18984636</v>
      </c>
      <c r="H87" s="317">
        <v>32402098</v>
      </c>
      <c r="I87" s="317">
        <v>8019807</v>
      </c>
      <c r="J87" s="317">
        <v>74749302</v>
      </c>
      <c r="K87" s="317">
        <v>0</v>
      </c>
      <c r="L87" s="317">
        <v>0</v>
      </c>
      <c r="M87" s="317">
        <v>0</v>
      </c>
      <c r="N87" s="317">
        <v>0</v>
      </c>
      <c r="O87" s="317">
        <v>113222386</v>
      </c>
      <c r="P87" s="317">
        <v>315297096</v>
      </c>
      <c r="Q87" s="317">
        <v>16151289</v>
      </c>
      <c r="R87" s="317">
        <v>-26357</v>
      </c>
      <c r="S87" s="317">
        <v>0</v>
      </c>
      <c r="T87" s="317">
        <v>11807963</v>
      </c>
      <c r="U87" s="317">
        <v>118790976</v>
      </c>
      <c r="V87" s="317">
        <v>133010265</v>
      </c>
      <c r="W87" s="317">
        <v>13227008</v>
      </c>
      <c r="X87" s="317">
        <v>66297199</v>
      </c>
      <c r="Y87" s="317">
        <v>63480853</v>
      </c>
      <c r="Z87" s="317">
        <v>1404426</v>
      </c>
      <c r="AA87" s="317">
        <v>2404444</v>
      </c>
      <c r="AB87" s="317">
        <v>128640566</v>
      </c>
      <c r="AC87" s="317">
        <v>72228174</v>
      </c>
      <c r="AD87" s="317">
        <v>7876356</v>
      </c>
      <c r="AE87" s="317">
        <v>18454671</v>
      </c>
      <c r="AF87" s="317">
        <v>0</v>
      </c>
      <c r="AG87" s="317">
        <v>129896985</v>
      </c>
      <c r="AH87" s="317">
        <v>0</v>
      </c>
      <c r="AI87" s="317">
        <v>0</v>
      </c>
      <c r="AJ87" s="317">
        <v>470727</v>
      </c>
      <c r="AK87" s="317">
        <v>0</v>
      </c>
      <c r="AL87" s="317">
        <v>0</v>
      </c>
      <c r="AM87" s="317">
        <v>0</v>
      </c>
      <c r="AN87" s="317">
        <v>0</v>
      </c>
      <c r="AO87" s="317">
        <v>11610828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113320</v>
      </c>
      <c r="AV87" s="317">
        <v>8700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1937463428</v>
      </c>
    </row>
    <row r="88" spans="1:84" x14ac:dyDescent="0.35">
      <c r="A88" s="22" t="s">
        <v>289</v>
      </c>
      <c r="B88" s="16"/>
      <c r="C88" s="317">
        <v>596806</v>
      </c>
      <c r="D88" s="317">
        <v>0</v>
      </c>
      <c r="E88" s="317">
        <v>73936763</v>
      </c>
      <c r="F88" s="317">
        <v>0</v>
      </c>
      <c r="G88" s="317">
        <v>2016</v>
      </c>
      <c r="H88" s="317">
        <v>0</v>
      </c>
      <c r="I88" s="317">
        <v>1126209</v>
      </c>
      <c r="J88" s="317">
        <v>647185</v>
      </c>
      <c r="K88" s="317">
        <v>0</v>
      </c>
      <c r="L88" s="317">
        <v>0</v>
      </c>
      <c r="M88" s="317">
        <v>0</v>
      </c>
      <c r="N88" s="317">
        <v>0</v>
      </c>
      <c r="O88" s="317">
        <v>13385169</v>
      </c>
      <c r="P88" s="317">
        <v>286363099</v>
      </c>
      <c r="Q88" s="317">
        <v>16803959</v>
      </c>
      <c r="R88" s="317">
        <v>77716</v>
      </c>
      <c r="S88" s="317">
        <v>0</v>
      </c>
      <c r="T88" s="317">
        <v>889294</v>
      </c>
      <c r="U88" s="317">
        <v>51099083</v>
      </c>
      <c r="V88" s="317">
        <v>143785111</v>
      </c>
      <c r="W88" s="317">
        <v>25953601</v>
      </c>
      <c r="X88" s="317">
        <v>92240825</v>
      </c>
      <c r="Y88" s="317">
        <v>128930610</v>
      </c>
      <c r="Z88" s="317">
        <v>48703895</v>
      </c>
      <c r="AA88" s="317">
        <v>32446326</v>
      </c>
      <c r="AB88" s="317">
        <v>50965483</v>
      </c>
      <c r="AC88" s="317">
        <v>4906121</v>
      </c>
      <c r="AD88" s="317">
        <v>271776</v>
      </c>
      <c r="AE88" s="317">
        <v>3549965</v>
      </c>
      <c r="AF88" s="317">
        <v>0</v>
      </c>
      <c r="AG88" s="317">
        <v>231540097</v>
      </c>
      <c r="AH88" s="317">
        <v>0</v>
      </c>
      <c r="AI88" s="317">
        <v>0</v>
      </c>
      <c r="AJ88" s="317">
        <v>28160691</v>
      </c>
      <c r="AK88" s="317">
        <v>0</v>
      </c>
      <c r="AL88" s="317">
        <v>0</v>
      </c>
      <c r="AM88" s="317">
        <v>0</v>
      </c>
      <c r="AN88" s="317">
        <v>0</v>
      </c>
      <c r="AO88" s="317">
        <v>11482580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1146269</v>
      </c>
      <c r="AV88" s="317">
        <v>7744937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1256755586</v>
      </c>
    </row>
    <row r="89" spans="1:84" x14ac:dyDescent="0.35">
      <c r="A89" s="22" t="s">
        <v>290</v>
      </c>
      <c r="B89" s="16"/>
      <c r="C89" s="28">
        <f t="shared" ref="C89:AV89" si="21">C87+C88</f>
        <v>110389408</v>
      </c>
      <c r="D89" s="28">
        <f t="shared" si="21"/>
        <v>0</v>
      </c>
      <c r="E89" s="28">
        <f t="shared" si="21"/>
        <v>543083871</v>
      </c>
      <c r="F89" s="28">
        <f t="shared" si="21"/>
        <v>0</v>
      </c>
      <c r="G89" s="28">
        <f t="shared" si="21"/>
        <v>18986652</v>
      </c>
      <c r="H89" s="28">
        <f t="shared" si="21"/>
        <v>32402098</v>
      </c>
      <c r="I89" s="28">
        <f t="shared" si="21"/>
        <v>9146016</v>
      </c>
      <c r="J89" s="28">
        <f t="shared" si="21"/>
        <v>75396487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126607555</v>
      </c>
      <c r="P89" s="28">
        <f t="shared" si="21"/>
        <v>601660195</v>
      </c>
      <c r="Q89" s="28">
        <f t="shared" si="21"/>
        <v>32955248</v>
      </c>
      <c r="R89" s="28">
        <f t="shared" si="21"/>
        <v>51359</v>
      </c>
      <c r="S89" s="28">
        <f t="shared" si="21"/>
        <v>0</v>
      </c>
      <c r="T89" s="28">
        <f t="shared" si="21"/>
        <v>12697257</v>
      </c>
      <c r="U89" s="28">
        <f t="shared" si="21"/>
        <v>169890059</v>
      </c>
      <c r="V89" s="28">
        <f t="shared" si="21"/>
        <v>276795376</v>
      </c>
      <c r="W89" s="28">
        <f t="shared" si="21"/>
        <v>39180609</v>
      </c>
      <c r="X89" s="28">
        <f t="shared" si="21"/>
        <v>158538024</v>
      </c>
      <c r="Y89" s="28">
        <f t="shared" si="21"/>
        <v>192411463</v>
      </c>
      <c r="Z89" s="28">
        <f t="shared" si="21"/>
        <v>50108321</v>
      </c>
      <c r="AA89" s="28">
        <f t="shared" si="21"/>
        <v>34850770</v>
      </c>
      <c r="AB89" s="28">
        <f t="shared" si="21"/>
        <v>179606049</v>
      </c>
      <c r="AC89" s="28">
        <f t="shared" si="21"/>
        <v>77134295</v>
      </c>
      <c r="AD89" s="28">
        <f t="shared" si="21"/>
        <v>8148132</v>
      </c>
      <c r="AE89" s="28">
        <f t="shared" si="21"/>
        <v>22004636</v>
      </c>
      <c r="AF89" s="28">
        <f t="shared" si="21"/>
        <v>0</v>
      </c>
      <c r="AG89" s="28">
        <f t="shared" si="21"/>
        <v>361437082</v>
      </c>
      <c r="AH89" s="28">
        <f t="shared" si="21"/>
        <v>0</v>
      </c>
      <c r="AI89" s="28">
        <f t="shared" si="21"/>
        <v>0</v>
      </c>
      <c r="AJ89" s="28">
        <f t="shared" si="21"/>
        <v>28631418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23093408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1259589</v>
      </c>
      <c r="AV89" s="28">
        <f t="shared" si="21"/>
        <v>7753637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3194219014</v>
      </c>
    </row>
    <row r="90" spans="1:84" x14ac:dyDescent="0.35">
      <c r="A90" s="35" t="s">
        <v>291</v>
      </c>
      <c r="B90" s="28"/>
      <c r="C90" s="317">
        <v>4246</v>
      </c>
      <c r="D90" s="317">
        <v>10102</v>
      </c>
      <c r="E90" s="317">
        <v>2062</v>
      </c>
      <c r="F90" s="317">
        <v>0</v>
      </c>
      <c r="G90" s="317">
        <v>9595</v>
      </c>
      <c r="H90" s="317">
        <v>0</v>
      </c>
      <c r="I90" s="317">
        <v>50920</v>
      </c>
      <c r="J90" s="317">
        <v>0</v>
      </c>
      <c r="K90" s="317">
        <v>0</v>
      </c>
      <c r="L90" s="317">
        <v>25327</v>
      </c>
      <c r="M90" s="317">
        <v>0</v>
      </c>
      <c r="N90" s="317">
        <v>0</v>
      </c>
      <c r="O90" s="317">
        <v>0</v>
      </c>
      <c r="P90" s="317">
        <v>0</v>
      </c>
      <c r="Q90" s="317">
        <v>10425</v>
      </c>
      <c r="R90" s="317">
        <v>0</v>
      </c>
      <c r="S90" s="317">
        <v>0</v>
      </c>
      <c r="T90" s="317">
        <v>0</v>
      </c>
      <c r="U90" s="317">
        <v>0</v>
      </c>
      <c r="V90" s="317">
        <v>0</v>
      </c>
      <c r="W90" s="317">
        <v>1054</v>
      </c>
      <c r="X90" s="317">
        <v>41899</v>
      </c>
      <c r="Y90" s="317">
        <v>0</v>
      </c>
      <c r="Z90" s="317">
        <v>0</v>
      </c>
      <c r="AA90" s="317">
        <v>27211</v>
      </c>
      <c r="AB90" s="317">
        <v>925</v>
      </c>
      <c r="AC90" s="317">
        <v>3818</v>
      </c>
      <c r="AD90" s="317">
        <v>1524</v>
      </c>
      <c r="AE90" s="317">
        <v>590</v>
      </c>
      <c r="AF90" s="317">
        <v>110</v>
      </c>
      <c r="AG90" s="317">
        <v>258343</v>
      </c>
      <c r="AH90" s="317">
        <v>0</v>
      </c>
      <c r="AI90" s="317">
        <v>1349</v>
      </c>
      <c r="AJ90" s="317">
        <v>15275</v>
      </c>
      <c r="AK90" s="317">
        <v>0</v>
      </c>
      <c r="AL90" s="317">
        <v>861</v>
      </c>
      <c r="AM90" s="317">
        <v>0</v>
      </c>
      <c r="AN90" s="317">
        <v>3174</v>
      </c>
      <c r="AO90" s="317">
        <v>0</v>
      </c>
      <c r="AP90" s="317">
        <v>20734</v>
      </c>
      <c r="AQ90" s="317">
        <v>1870</v>
      </c>
      <c r="AR90" s="317">
        <v>2636</v>
      </c>
      <c r="AS90" s="317">
        <v>0</v>
      </c>
      <c r="AT90" s="317">
        <v>0</v>
      </c>
      <c r="AU90" s="317">
        <v>8300</v>
      </c>
      <c r="AV90" s="317">
        <v>4588</v>
      </c>
      <c r="AW90" s="317">
        <v>0</v>
      </c>
      <c r="AX90" s="317">
        <v>3953</v>
      </c>
      <c r="AY90" s="317">
        <v>2224</v>
      </c>
      <c r="AZ90" s="317">
        <v>0</v>
      </c>
      <c r="BA90" s="317">
        <v>23737</v>
      </c>
      <c r="BB90" s="317">
        <v>1310</v>
      </c>
      <c r="BC90" s="317">
        <v>2048</v>
      </c>
      <c r="BD90" s="317">
        <v>2682</v>
      </c>
      <c r="BE90" s="317">
        <v>10509</v>
      </c>
      <c r="BF90" s="317">
        <v>0</v>
      </c>
      <c r="BG90" s="317">
        <v>1349.1</v>
      </c>
      <c r="BH90" s="317">
        <v>15275.160000000002</v>
      </c>
      <c r="BI90" s="317">
        <v>0</v>
      </c>
      <c r="BJ90" s="317">
        <v>861.09</v>
      </c>
      <c r="BK90" s="317">
        <v>0</v>
      </c>
      <c r="BL90" s="317">
        <v>3173.9400000000005</v>
      </c>
      <c r="BM90" s="317">
        <v>0</v>
      </c>
      <c r="BN90" s="317">
        <v>20734.059999999998</v>
      </c>
      <c r="BO90" s="317">
        <v>1869.6299999999997</v>
      </c>
      <c r="BP90" s="317">
        <v>2635.9699999999993</v>
      </c>
      <c r="BQ90" s="317">
        <v>0</v>
      </c>
      <c r="BR90" s="317">
        <v>0</v>
      </c>
      <c r="BS90" s="317">
        <v>8300.15</v>
      </c>
      <c r="BT90" s="317">
        <v>4587.7700000000004</v>
      </c>
      <c r="BU90" s="317">
        <v>0</v>
      </c>
      <c r="BV90" s="317">
        <v>3952.51</v>
      </c>
      <c r="BW90" s="317">
        <v>2223.54</v>
      </c>
      <c r="BX90" s="317">
        <v>0</v>
      </c>
      <c r="BY90" s="317">
        <v>23737.02</v>
      </c>
      <c r="BZ90" s="317">
        <v>1309.58</v>
      </c>
      <c r="CA90" s="317">
        <v>2047.72</v>
      </c>
      <c r="CB90" s="317">
        <v>2681.7299999999996</v>
      </c>
      <c r="CC90" s="317">
        <v>10509.060000000003</v>
      </c>
      <c r="CD90" s="234" t="s">
        <v>248</v>
      </c>
      <c r="CE90" s="28">
        <f t="shared" si="20"/>
        <v>658649.02999999991</v>
      </c>
      <c r="CF90" s="28">
        <f>BE59-CE90</f>
        <v>454178.97000000009</v>
      </c>
    </row>
    <row r="91" spans="1:84" x14ac:dyDescent="0.35">
      <c r="A91" s="22" t="s">
        <v>292</v>
      </c>
      <c r="B91" s="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293</v>
      </c>
      <c r="B92" s="16"/>
      <c r="C92" s="317">
        <v>8587</v>
      </c>
      <c r="D92" s="317">
        <v>0</v>
      </c>
      <c r="E92" s="317">
        <v>53192</v>
      </c>
      <c r="F92" s="317">
        <v>0</v>
      </c>
      <c r="G92" s="317">
        <v>2075</v>
      </c>
      <c r="H92" s="317">
        <v>3891</v>
      </c>
      <c r="I92" s="317">
        <v>1727</v>
      </c>
      <c r="J92" s="317">
        <v>4667</v>
      </c>
      <c r="K92" s="317">
        <v>0</v>
      </c>
      <c r="L92" s="317">
        <v>0</v>
      </c>
      <c r="M92" s="317">
        <v>3397</v>
      </c>
      <c r="N92" s="317">
        <v>0</v>
      </c>
      <c r="O92" s="317">
        <v>14041</v>
      </c>
      <c r="P92" s="317">
        <v>23139</v>
      </c>
      <c r="Q92" s="317">
        <v>9382</v>
      </c>
      <c r="R92" s="317">
        <v>191</v>
      </c>
      <c r="S92" s="317">
        <v>10563</v>
      </c>
      <c r="T92" s="317">
        <v>0</v>
      </c>
      <c r="U92" s="317">
        <v>4599</v>
      </c>
      <c r="V92" s="317">
        <v>4355</v>
      </c>
      <c r="W92" s="317">
        <v>823</v>
      </c>
      <c r="X92" s="317">
        <v>1095</v>
      </c>
      <c r="Y92" s="317">
        <v>10120</v>
      </c>
      <c r="Z92" s="317">
        <v>0</v>
      </c>
      <c r="AA92" s="317">
        <v>1183</v>
      </c>
      <c r="AB92" s="317">
        <v>2814</v>
      </c>
      <c r="AC92" s="317">
        <v>574</v>
      </c>
      <c r="AD92" s="317">
        <v>0</v>
      </c>
      <c r="AE92" s="317">
        <v>2673</v>
      </c>
      <c r="AF92" s="317">
        <v>0</v>
      </c>
      <c r="AG92" s="317">
        <v>14185</v>
      </c>
      <c r="AH92" s="317">
        <v>0</v>
      </c>
      <c r="AI92" s="317">
        <v>0</v>
      </c>
      <c r="AJ92" s="317">
        <v>7055</v>
      </c>
      <c r="AK92" s="317">
        <v>0</v>
      </c>
      <c r="AL92" s="317">
        <v>0</v>
      </c>
      <c r="AM92" s="317">
        <v>0</v>
      </c>
      <c r="AN92" s="317">
        <v>0</v>
      </c>
      <c r="AO92" s="317">
        <v>2904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294</v>
      </c>
      <c r="AV92" s="317">
        <v>11672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1064</v>
      </c>
      <c r="BB92" s="317">
        <v>425</v>
      </c>
      <c r="BC92" s="317">
        <v>164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4255</v>
      </c>
      <c r="BI92" s="317">
        <v>0</v>
      </c>
      <c r="BJ92" s="25" t="s">
        <v>248</v>
      </c>
      <c r="BK92" s="317">
        <v>0</v>
      </c>
      <c r="BL92" s="317">
        <v>884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17">
        <v>2312</v>
      </c>
      <c r="BT92" s="317">
        <v>1278</v>
      </c>
      <c r="BU92" s="317">
        <v>0</v>
      </c>
      <c r="BV92" s="317">
        <v>1101</v>
      </c>
      <c r="BW92" s="317">
        <v>619</v>
      </c>
      <c r="BX92" s="317">
        <v>0</v>
      </c>
      <c r="BY92" s="317">
        <v>6613</v>
      </c>
      <c r="BZ92" s="317">
        <v>365</v>
      </c>
      <c r="CA92" s="317">
        <v>570</v>
      </c>
      <c r="CB92" s="317">
        <v>747</v>
      </c>
      <c r="CC92" s="25" t="s">
        <v>248</v>
      </c>
      <c r="CD92" s="25" t="s">
        <v>248</v>
      </c>
      <c r="CE92" s="28">
        <f t="shared" si="20"/>
        <v>219595</v>
      </c>
      <c r="CF92" s="16"/>
    </row>
    <row r="93" spans="1:84" x14ac:dyDescent="0.35">
      <c r="A93" s="22" t="s">
        <v>294</v>
      </c>
      <c r="B93" s="16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295</v>
      </c>
      <c r="B94" s="16"/>
      <c r="C94" s="321">
        <v>90.17</v>
      </c>
      <c r="D94" s="321">
        <v>0</v>
      </c>
      <c r="E94" s="321">
        <v>313.18</v>
      </c>
      <c r="F94" s="321">
        <v>0</v>
      </c>
      <c r="G94" s="321">
        <v>14.4</v>
      </c>
      <c r="H94" s="321">
        <v>22.77</v>
      </c>
      <c r="I94" s="321">
        <v>10.039999999999999</v>
      </c>
      <c r="J94" s="321">
        <v>49.37</v>
      </c>
      <c r="K94" s="321">
        <v>0</v>
      </c>
      <c r="L94" s="321">
        <v>0</v>
      </c>
      <c r="M94" s="321">
        <v>0</v>
      </c>
      <c r="N94" s="321">
        <v>0</v>
      </c>
      <c r="O94" s="321">
        <v>81.290000000000006</v>
      </c>
      <c r="P94" s="322">
        <v>95.24</v>
      </c>
      <c r="Q94" s="322">
        <v>20.69</v>
      </c>
      <c r="R94" s="322">
        <v>0</v>
      </c>
      <c r="S94" s="323">
        <v>0</v>
      </c>
      <c r="T94" s="323">
        <v>10.25</v>
      </c>
      <c r="U94" s="324">
        <v>0</v>
      </c>
      <c r="V94" s="322">
        <v>12.77</v>
      </c>
      <c r="W94" s="322">
        <v>0</v>
      </c>
      <c r="X94" s="322">
        <v>1.07</v>
      </c>
      <c r="Y94" s="322">
        <v>6.47</v>
      </c>
      <c r="Z94" s="322">
        <v>2.1800000000000002</v>
      </c>
      <c r="AA94" s="322">
        <v>0</v>
      </c>
      <c r="AB94" s="323">
        <v>0</v>
      </c>
      <c r="AC94" s="322">
        <v>0.12</v>
      </c>
      <c r="AD94" s="322">
        <v>0</v>
      </c>
      <c r="AE94" s="322">
        <v>0</v>
      </c>
      <c r="AF94" s="322">
        <v>0</v>
      </c>
      <c r="AG94" s="322">
        <v>65.92</v>
      </c>
      <c r="AH94" s="322">
        <v>0</v>
      </c>
      <c r="AI94" s="322">
        <v>0</v>
      </c>
      <c r="AJ94" s="322">
        <v>14.44</v>
      </c>
      <c r="AK94" s="322">
        <v>0</v>
      </c>
      <c r="AL94" s="322">
        <v>0</v>
      </c>
      <c r="AM94" s="322">
        <v>0</v>
      </c>
      <c r="AN94" s="322">
        <v>0</v>
      </c>
      <c r="AO94" s="322">
        <v>13.11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0.8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824.28000000000009</v>
      </c>
      <c r="CF94" s="33"/>
    </row>
    <row r="95" spans="1:84" x14ac:dyDescent="0.35">
      <c r="A95" s="34" t="s">
        <v>296</v>
      </c>
      <c r="B95" s="34"/>
      <c r="C95" s="34"/>
      <c r="D95" s="34"/>
      <c r="E95" s="34"/>
    </row>
    <row r="96" spans="1:84" x14ac:dyDescent="0.35">
      <c r="A96" s="35" t="s">
        <v>297</v>
      </c>
      <c r="B96" s="36"/>
      <c r="C96" s="328" t="s">
        <v>1360</v>
      </c>
      <c r="D96" s="329" t="s">
        <v>5</v>
      </c>
      <c r="E96" s="330" t="s">
        <v>5</v>
      </c>
      <c r="F96" s="12"/>
    </row>
    <row r="97" spans="1:6" x14ac:dyDescent="0.35">
      <c r="A97" s="28" t="s">
        <v>299</v>
      </c>
      <c r="B97" s="36" t="s">
        <v>300</v>
      </c>
      <c r="C97" s="331" t="s">
        <v>301</v>
      </c>
      <c r="D97" s="329" t="s">
        <v>5</v>
      </c>
      <c r="E97" s="330" t="s">
        <v>5</v>
      </c>
      <c r="F97" s="12"/>
    </row>
    <row r="98" spans="1:6" x14ac:dyDescent="0.35">
      <c r="A98" s="28" t="s">
        <v>302</v>
      </c>
      <c r="B98" s="36" t="s">
        <v>300</v>
      </c>
      <c r="C98" s="332" t="s">
        <v>303</v>
      </c>
      <c r="D98" s="329" t="s">
        <v>5</v>
      </c>
      <c r="E98" s="330" t="s">
        <v>5</v>
      </c>
      <c r="F98" s="12"/>
    </row>
    <row r="99" spans="1:6" x14ac:dyDescent="0.35">
      <c r="A99" s="28" t="s">
        <v>304</v>
      </c>
      <c r="B99" s="36" t="s">
        <v>300</v>
      </c>
      <c r="C99" s="332" t="s">
        <v>305</v>
      </c>
      <c r="D99" s="329" t="s">
        <v>5</v>
      </c>
      <c r="E99" s="330" t="s">
        <v>5</v>
      </c>
      <c r="F99" s="12"/>
    </row>
    <row r="100" spans="1:6" x14ac:dyDescent="0.35">
      <c r="A100" s="28" t="s">
        <v>306</v>
      </c>
      <c r="B100" s="36" t="s">
        <v>300</v>
      </c>
      <c r="C100" s="332" t="s">
        <v>307</v>
      </c>
      <c r="D100" s="329" t="s">
        <v>5</v>
      </c>
      <c r="E100" s="330" t="s">
        <v>5</v>
      </c>
      <c r="F100" s="12"/>
    </row>
    <row r="101" spans="1:6" x14ac:dyDescent="0.35">
      <c r="A101" s="28" t="s">
        <v>308</v>
      </c>
      <c r="B101" s="36" t="s">
        <v>300</v>
      </c>
      <c r="C101" s="332" t="s">
        <v>309</v>
      </c>
      <c r="D101" s="329" t="s">
        <v>5</v>
      </c>
      <c r="E101" s="330" t="s">
        <v>5</v>
      </c>
      <c r="F101" s="12"/>
    </row>
    <row r="102" spans="1:6" x14ac:dyDescent="0.35">
      <c r="A102" s="28" t="s">
        <v>310</v>
      </c>
      <c r="B102" s="36" t="s">
        <v>300</v>
      </c>
      <c r="C102" s="333">
        <v>98201</v>
      </c>
      <c r="D102" s="329" t="s">
        <v>5</v>
      </c>
      <c r="E102" s="330" t="s">
        <v>5</v>
      </c>
      <c r="F102" s="12"/>
    </row>
    <row r="103" spans="1:6" x14ac:dyDescent="0.35">
      <c r="A103" s="28" t="s">
        <v>311</v>
      </c>
      <c r="B103" s="36" t="s">
        <v>300</v>
      </c>
      <c r="C103" s="332" t="s">
        <v>312</v>
      </c>
      <c r="D103" s="329" t="s">
        <v>5</v>
      </c>
      <c r="E103" s="330" t="s">
        <v>5</v>
      </c>
      <c r="F103" s="12"/>
    </row>
    <row r="104" spans="1:6" x14ac:dyDescent="0.35">
      <c r="A104" s="28" t="s">
        <v>313</v>
      </c>
      <c r="B104" s="36" t="s">
        <v>300</v>
      </c>
      <c r="C104" s="334" t="s">
        <v>314</v>
      </c>
      <c r="D104" s="329" t="s">
        <v>5</v>
      </c>
      <c r="E104" s="330" t="s">
        <v>5</v>
      </c>
      <c r="F104" s="12"/>
    </row>
    <row r="105" spans="1:6" x14ac:dyDescent="0.35">
      <c r="A105" s="28" t="s">
        <v>315</v>
      </c>
      <c r="B105" s="36" t="s">
        <v>300</v>
      </c>
      <c r="C105" s="334" t="s">
        <v>1361</v>
      </c>
      <c r="D105" s="329" t="s">
        <v>5</v>
      </c>
      <c r="E105" s="330" t="s">
        <v>5</v>
      </c>
      <c r="F105" s="12"/>
    </row>
    <row r="106" spans="1:6" x14ac:dyDescent="0.35">
      <c r="A106" s="28" t="s">
        <v>317</v>
      </c>
      <c r="B106" s="36" t="s">
        <v>300</v>
      </c>
      <c r="C106" s="332" t="s">
        <v>318</v>
      </c>
      <c r="D106" s="329" t="s">
        <v>5</v>
      </c>
      <c r="E106" s="330" t="s">
        <v>5</v>
      </c>
      <c r="F106" s="12"/>
    </row>
    <row r="107" spans="1:6" x14ac:dyDescent="0.35">
      <c r="A107" s="28" t="s">
        <v>319</v>
      </c>
      <c r="B107" s="36" t="s">
        <v>300</v>
      </c>
      <c r="C107" s="335" t="s">
        <v>320</v>
      </c>
      <c r="D107" s="329" t="s">
        <v>5</v>
      </c>
      <c r="E107" s="330" t="s">
        <v>5</v>
      </c>
      <c r="F107" s="12"/>
    </row>
    <row r="108" spans="1:6" x14ac:dyDescent="0.35">
      <c r="A108" s="28" t="s">
        <v>321</v>
      </c>
      <c r="B108" s="36" t="s">
        <v>300</v>
      </c>
      <c r="C108" s="335" t="s">
        <v>322</v>
      </c>
      <c r="D108" s="329" t="s">
        <v>5</v>
      </c>
      <c r="E108" s="330" t="s">
        <v>5</v>
      </c>
      <c r="F108" s="12"/>
    </row>
    <row r="109" spans="1:6" x14ac:dyDescent="0.35">
      <c r="A109" s="40" t="s">
        <v>323</v>
      </c>
      <c r="B109" s="36" t="s">
        <v>300</v>
      </c>
      <c r="C109" s="332" t="s">
        <v>1362</v>
      </c>
      <c r="D109" s="329" t="s">
        <v>5</v>
      </c>
      <c r="E109" s="330" t="s">
        <v>5</v>
      </c>
      <c r="F109" s="12"/>
    </row>
    <row r="110" spans="1:6" x14ac:dyDescent="0.35">
      <c r="A110" s="40" t="s">
        <v>325</v>
      </c>
      <c r="B110" s="36" t="s">
        <v>300</v>
      </c>
      <c r="C110" s="336" t="s">
        <v>1363</v>
      </c>
      <c r="D110" s="329" t="s">
        <v>5</v>
      </c>
      <c r="E110" s="330" t="s">
        <v>5</v>
      </c>
      <c r="F110" s="12"/>
    </row>
    <row r="111" spans="1:6" x14ac:dyDescent="0.35">
      <c r="A111" s="34" t="s">
        <v>327</v>
      </c>
      <c r="B111" s="34"/>
      <c r="C111" s="34"/>
      <c r="D111" s="34"/>
      <c r="E111" s="34"/>
    </row>
    <row r="112" spans="1:6" x14ac:dyDescent="0.35">
      <c r="A112" s="41" t="s">
        <v>328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300</v>
      </c>
      <c r="C113" s="337">
        <v>0</v>
      </c>
      <c r="D113" s="16"/>
      <c r="E113" s="16"/>
    </row>
    <row r="114" spans="1:5" x14ac:dyDescent="0.35">
      <c r="A114" s="16" t="s">
        <v>311</v>
      </c>
      <c r="B114" s="42" t="s">
        <v>300</v>
      </c>
      <c r="C114" s="337">
        <v>0</v>
      </c>
      <c r="D114" s="16"/>
      <c r="E114" s="16"/>
    </row>
    <row r="115" spans="1:5" x14ac:dyDescent="0.35">
      <c r="A115" s="16" t="s">
        <v>329</v>
      </c>
      <c r="B115" s="42" t="s">
        <v>300</v>
      </c>
      <c r="C115" s="337">
        <v>0</v>
      </c>
      <c r="D115" s="16"/>
      <c r="E115" s="16"/>
    </row>
    <row r="116" spans="1:5" x14ac:dyDescent="0.35">
      <c r="A116" s="41" t="s">
        <v>330</v>
      </c>
      <c r="B116" s="41"/>
      <c r="C116" s="41"/>
      <c r="D116" s="41"/>
      <c r="E116" s="41"/>
    </row>
    <row r="117" spans="1:5" x14ac:dyDescent="0.35">
      <c r="A117" s="16" t="s">
        <v>331</v>
      </c>
      <c r="B117" s="42" t="s">
        <v>300</v>
      </c>
      <c r="C117" s="337">
        <v>0</v>
      </c>
      <c r="D117" s="16"/>
      <c r="E117" s="16"/>
    </row>
    <row r="118" spans="1:5" x14ac:dyDescent="0.35">
      <c r="A118" s="16" t="s">
        <v>159</v>
      </c>
      <c r="B118" s="42" t="s">
        <v>300</v>
      </c>
      <c r="C118" s="338">
        <v>1</v>
      </c>
      <c r="D118" s="16"/>
      <c r="E118" s="16"/>
    </row>
    <row r="119" spans="1:5" x14ac:dyDescent="0.35">
      <c r="A119" s="41" t="s">
        <v>332</v>
      </c>
      <c r="B119" s="41"/>
      <c r="C119" s="41"/>
      <c r="D119" s="41"/>
      <c r="E119" s="41"/>
    </row>
    <row r="120" spans="1:5" x14ac:dyDescent="0.35">
      <c r="A120" s="16" t="s">
        <v>333</v>
      </c>
      <c r="B120" s="42" t="s">
        <v>300</v>
      </c>
      <c r="C120" s="337">
        <v>0</v>
      </c>
      <c r="D120" s="16"/>
      <c r="E120" s="16"/>
    </row>
    <row r="121" spans="1:5" x14ac:dyDescent="0.35">
      <c r="A121" s="16" t="s">
        <v>334</v>
      </c>
      <c r="B121" s="42" t="s">
        <v>300</v>
      </c>
      <c r="C121" s="337">
        <v>0</v>
      </c>
      <c r="D121" s="16"/>
      <c r="E121" s="16"/>
    </row>
    <row r="122" spans="1:5" x14ac:dyDescent="0.35">
      <c r="A122" s="16" t="s">
        <v>335</v>
      </c>
      <c r="B122" s="42" t="s">
        <v>300</v>
      </c>
      <c r="C122" s="337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336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337</v>
      </c>
      <c r="B126" s="16"/>
      <c r="C126" s="17" t="s">
        <v>338</v>
      </c>
      <c r="D126" s="18" t="s">
        <v>242</v>
      </c>
      <c r="E126" s="16"/>
    </row>
    <row r="127" spans="1:5" x14ac:dyDescent="0.35">
      <c r="A127" s="16" t="s">
        <v>339</v>
      </c>
      <c r="B127" s="42" t="s">
        <v>300</v>
      </c>
      <c r="C127" s="337">
        <v>26002</v>
      </c>
      <c r="D127" s="339">
        <v>176220</v>
      </c>
      <c r="E127" s="16"/>
    </row>
    <row r="128" spans="1:5" x14ac:dyDescent="0.35">
      <c r="A128" s="16" t="s">
        <v>340</v>
      </c>
      <c r="B128" s="42" t="s">
        <v>300</v>
      </c>
      <c r="C128" s="337"/>
      <c r="D128" s="339"/>
      <c r="E128" s="16"/>
    </row>
    <row r="129" spans="1:5" x14ac:dyDescent="0.35">
      <c r="A129" s="16" t="s">
        <v>341</v>
      </c>
      <c r="B129" s="42" t="s">
        <v>300</v>
      </c>
      <c r="C129" s="337"/>
      <c r="D129" s="339"/>
      <c r="E129" s="16"/>
    </row>
    <row r="130" spans="1:5" x14ac:dyDescent="0.35">
      <c r="A130" s="16" t="s">
        <v>342</v>
      </c>
      <c r="B130" s="42" t="s">
        <v>300</v>
      </c>
      <c r="C130" s="337">
        <v>3670</v>
      </c>
      <c r="D130" s="339">
        <v>8165</v>
      </c>
      <c r="E130" s="16"/>
    </row>
    <row r="131" spans="1:5" x14ac:dyDescent="0.35">
      <c r="A131" s="22" t="s">
        <v>343</v>
      </c>
      <c r="B131" s="16"/>
      <c r="C131" s="17" t="s">
        <v>194</v>
      </c>
      <c r="D131" s="16"/>
      <c r="E131" s="16"/>
    </row>
    <row r="132" spans="1:5" x14ac:dyDescent="0.35">
      <c r="A132" s="16" t="s">
        <v>344</v>
      </c>
      <c r="B132" s="42" t="s">
        <v>300</v>
      </c>
      <c r="C132" s="337">
        <v>64</v>
      </c>
      <c r="D132" s="16"/>
      <c r="E132" s="16"/>
    </row>
    <row r="133" spans="1:5" x14ac:dyDescent="0.35">
      <c r="A133" s="16" t="s">
        <v>345</v>
      </c>
      <c r="B133" s="42" t="s">
        <v>300</v>
      </c>
      <c r="C133" s="337">
        <v>141</v>
      </c>
      <c r="D133" s="16"/>
      <c r="E133" s="16"/>
    </row>
    <row r="134" spans="1:5" x14ac:dyDescent="0.35">
      <c r="A134" s="16" t="s">
        <v>346</v>
      </c>
      <c r="B134" s="42" t="s">
        <v>300</v>
      </c>
      <c r="C134" s="337">
        <v>233</v>
      </c>
      <c r="D134" s="16"/>
      <c r="E134" s="16"/>
    </row>
    <row r="135" spans="1:5" x14ac:dyDescent="0.35">
      <c r="A135" s="16" t="s">
        <v>347</v>
      </c>
      <c r="B135" s="42" t="s">
        <v>300</v>
      </c>
      <c r="C135" s="337">
        <v>13</v>
      </c>
      <c r="D135" s="16"/>
      <c r="E135" s="16"/>
    </row>
    <row r="136" spans="1:5" x14ac:dyDescent="0.35">
      <c r="A136" s="16" t="s">
        <v>348</v>
      </c>
      <c r="B136" s="42" t="s">
        <v>300</v>
      </c>
      <c r="C136" s="337">
        <v>46</v>
      </c>
      <c r="D136" s="16"/>
      <c r="E136" s="16"/>
    </row>
    <row r="137" spans="1:5" x14ac:dyDescent="0.35">
      <c r="A137" s="16" t="s">
        <v>349</v>
      </c>
      <c r="B137" s="42" t="s">
        <v>300</v>
      </c>
      <c r="C137" s="337">
        <v>19</v>
      </c>
      <c r="D137" s="16"/>
      <c r="E137" s="16"/>
    </row>
    <row r="138" spans="1:5" x14ac:dyDescent="0.35">
      <c r="A138" s="16" t="s">
        <v>123</v>
      </c>
      <c r="B138" s="42" t="s">
        <v>300</v>
      </c>
      <c r="C138" s="337">
        <v>0</v>
      </c>
      <c r="D138" s="16"/>
      <c r="E138" s="16"/>
    </row>
    <row r="139" spans="1:5" x14ac:dyDescent="0.35">
      <c r="A139" s="16" t="s">
        <v>350</v>
      </c>
      <c r="B139" s="42" t="s">
        <v>300</v>
      </c>
      <c r="C139" s="337">
        <v>0</v>
      </c>
      <c r="D139" s="16"/>
      <c r="E139" s="16"/>
    </row>
    <row r="140" spans="1:5" x14ac:dyDescent="0.35">
      <c r="A140" s="16" t="s">
        <v>351</v>
      </c>
      <c r="B140" s="42"/>
      <c r="C140" s="337">
        <v>0</v>
      </c>
      <c r="D140" s="16"/>
      <c r="E140" s="16"/>
    </row>
    <row r="141" spans="1:5" x14ac:dyDescent="0.35">
      <c r="A141" s="16" t="s">
        <v>341</v>
      </c>
      <c r="B141" s="42" t="s">
        <v>300</v>
      </c>
      <c r="C141" s="337">
        <v>14</v>
      </c>
      <c r="D141" s="16"/>
      <c r="E141" s="16"/>
    </row>
    <row r="142" spans="1:5" x14ac:dyDescent="0.35">
      <c r="A142" s="16" t="s">
        <v>352</v>
      </c>
      <c r="B142" s="42" t="s">
        <v>300</v>
      </c>
      <c r="C142" s="337">
        <v>0</v>
      </c>
      <c r="D142" s="16"/>
      <c r="E142" s="16"/>
    </row>
    <row r="143" spans="1:5" x14ac:dyDescent="0.35">
      <c r="A143" s="16" t="s">
        <v>353</v>
      </c>
      <c r="B143" s="16"/>
      <c r="C143" s="23">
        <v>595</v>
      </c>
      <c r="D143" s="16"/>
      <c r="E143" s="28">
        <f>SUM(C132:C142)</f>
        <v>530</v>
      </c>
    </row>
    <row r="144" spans="1:5" x14ac:dyDescent="0.35">
      <c r="A144" s="16" t="s">
        <v>354</v>
      </c>
      <c r="B144" s="42" t="s">
        <v>300</v>
      </c>
      <c r="C144" s="337">
        <v>595</v>
      </c>
      <c r="D144" s="16"/>
      <c r="E144" s="16"/>
    </row>
    <row r="145" spans="1:6" x14ac:dyDescent="0.35">
      <c r="A145" s="16" t="s">
        <v>355</v>
      </c>
      <c r="B145" s="42" t="s">
        <v>300</v>
      </c>
      <c r="C145" s="337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356</v>
      </c>
      <c r="B147" s="42" t="s">
        <v>300</v>
      </c>
      <c r="C147" s="337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357</v>
      </c>
      <c r="B152" s="45"/>
      <c r="C152" s="45"/>
      <c r="D152" s="45"/>
      <c r="E152" s="45"/>
    </row>
    <row r="153" spans="1:6" x14ac:dyDescent="0.35">
      <c r="A153" s="47" t="s">
        <v>358</v>
      </c>
      <c r="B153" s="48" t="s">
        <v>359</v>
      </c>
      <c r="C153" s="49" t="s">
        <v>360</v>
      </c>
      <c r="D153" s="48" t="s">
        <v>159</v>
      </c>
      <c r="E153" s="48" t="s">
        <v>230</v>
      </c>
    </row>
    <row r="154" spans="1:6" x14ac:dyDescent="0.35">
      <c r="A154" s="16" t="s">
        <v>338</v>
      </c>
      <c r="B154" s="339">
        <v>12777</v>
      </c>
      <c r="C154" s="339">
        <v>4889</v>
      </c>
      <c r="D154" s="339">
        <v>8337</v>
      </c>
      <c r="E154" s="28">
        <f>SUM(B154:D154)</f>
        <v>26003</v>
      </c>
    </row>
    <row r="155" spans="1:6" x14ac:dyDescent="0.35">
      <c r="A155" s="16" t="s">
        <v>242</v>
      </c>
      <c r="B155" s="339">
        <v>86589</v>
      </c>
      <c r="C155" s="339">
        <v>33131</v>
      </c>
      <c r="D155" s="339">
        <v>56500</v>
      </c>
      <c r="E155" s="28">
        <f>SUM(B155:D155)</f>
        <v>176220</v>
      </c>
    </row>
    <row r="156" spans="1:6" x14ac:dyDescent="0.35">
      <c r="A156" s="16" t="s">
        <v>361</v>
      </c>
      <c r="B156" s="339">
        <v>206489</v>
      </c>
      <c r="C156" s="339">
        <v>79007</v>
      </c>
      <c r="D156" s="339">
        <v>134734</v>
      </c>
      <c r="E156" s="28">
        <f>SUM(B156:D156)</f>
        <v>420230</v>
      </c>
    </row>
    <row r="157" spans="1:6" x14ac:dyDescent="0.35">
      <c r="A157" s="16" t="s">
        <v>288</v>
      </c>
      <c r="B157" s="339">
        <v>1031615735</v>
      </c>
      <c r="C157" s="339">
        <v>377576769</v>
      </c>
      <c r="D157" s="339">
        <v>528270923</v>
      </c>
      <c r="E157" s="28">
        <f>SUM(B157:D157)</f>
        <v>1937463427</v>
      </c>
      <c r="F157" s="14"/>
    </row>
    <row r="158" spans="1:6" x14ac:dyDescent="0.35">
      <c r="A158" s="16" t="s">
        <v>289</v>
      </c>
      <c r="B158" s="339">
        <v>537929916</v>
      </c>
      <c r="C158" s="339">
        <v>222967203</v>
      </c>
      <c r="D158" s="339">
        <v>495858466</v>
      </c>
      <c r="E158" s="28">
        <f>SUM(B158:D158)</f>
        <v>1256755585</v>
      </c>
      <c r="F158" s="14"/>
    </row>
    <row r="159" spans="1:6" x14ac:dyDescent="0.35">
      <c r="A159" s="47" t="s">
        <v>362</v>
      </c>
      <c r="B159" s="48" t="s">
        <v>359</v>
      </c>
      <c r="C159" s="49" t="s">
        <v>360</v>
      </c>
      <c r="D159" s="48" t="s">
        <v>159</v>
      </c>
      <c r="E159" s="48" t="s">
        <v>230</v>
      </c>
    </row>
    <row r="160" spans="1:6" x14ac:dyDescent="0.35">
      <c r="A160" s="16" t="s">
        <v>338</v>
      </c>
      <c r="B160" s="339">
        <v>0</v>
      </c>
      <c r="C160" s="339">
        <v>0</v>
      </c>
      <c r="D160" s="339">
        <v>0</v>
      </c>
      <c r="E160" s="28">
        <f>SUM(B160:D160)</f>
        <v>0</v>
      </c>
    </row>
    <row r="161" spans="1:5" x14ac:dyDescent="0.35">
      <c r="A161" s="16" t="s">
        <v>242</v>
      </c>
      <c r="B161" s="339">
        <v>0</v>
      </c>
      <c r="C161" s="339">
        <v>0</v>
      </c>
      <c r="D161" s="339">
        <v>0</v>
      </c>
      <c r="E161" s="28">
        <f>SUM(B161:D161)</f>
        <v>0</v>
      </c>
    </row>
    <row r="162" spans="1:5" x14ac:dyDescent="0.35">
      <c r="A162" s="16" t="s">
        <v>361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35">
      <c r="A163" s="16" t="s">
        <v>288</v>
      </c>
      <c r="B163" s="339">
        <v>0</v>
      </c>
      <c r="C163" s="339">
        <v>0</v>
      </c>
      <c r="D163" s="339">
        <v>0</v>
      </c>
      <c r="E163" s="28">
        <f>SUM(B163:D163)</f>
        <v>0</v>
      </c>
    </row>
    <row r="164" spans="1:5" x14ac:dyDescent="0.35">
      <c r="A164" s="16" t="s">
        <v>289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35">
      <c r="A165" s="47" t="s">
        <v>363</v>
      </c>
      <c r="B165" s="48" t="s">
        <v>359</v>
      </c>
      <c r="C165" s="49" t="s">
        <v>360</v>
      </c>
      <c r="D165" s="48" t="s">
        <v>159</v>
      </c>
      <c r="E165" s="48" t="s">
        <v>230</v>
      </c>
    </row>
    <row r="166" spans="1:5" x14ac:dyDescent="0.35">
      <c r="A166" s="16" t="s">
        <v>338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3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35">
      <c r="A168" s="16" t="s">
        <v>361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35">
      <c r="A169" s="16" t="s">
        <v>288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35">
      <c r="A170" s="16" t="s">
        <v>289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364</v>
      </c>
      <c r="B172" s="48" t="s">
        <v>365</v>
      </c>
      <c r="C172" s="49" t="s">
        <v>366</v>
      </c>
      <c r="D172" s="16"/>
      <c r="E172" s="16"/>
    </row>
    <row r="173" spans="1:5" x14ac:dyDescent="0.35">
      <c r="A173" s="21" t="s">
        <v>367</v>
      </c>
      <c r="B173" s="339">
        <v>0</v>
      </c>
      <c r="C173" s="339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368</v>
      </c>
      <c r="B179" s="34"/>
      <c r="C179" s="34"/>
      <c r="D179" s="34"/>
      <c r="E179" s="34"/>
    </row>
    <row r="180" spans="1:5" x14ac:dyDescent="0.35">
      <c r="A180" s="41" t="s">
        <v>369</v>
      </c>
      <c r="B180" s="41"/>
      <c r="C180" s="41"/>
      <c r="D180" s="41"/>
      <c r="E180" s="41"/>
    </row>
    <row r="181" spans="1:5" x14ac:dyDescent="0.35">
      <c r="A181" s="16" t="s">
        <v>370</v>
      </c>
      <c r="B181" s="42" t="s">
        <v>300</v>
      </c>
      <c r="C181" s="337">
        <v>23371451</v>
      </c>
      <c r="D181" s="16"/>
      <c r="E181" s="16"/>
    </row>
    <row r="182" spans="1:5" x14ac:dyDescent="0.35">
      <c r="A182" s="16" t="s">
        <v>371</v>
      </c>
      <c r="B182" s="42" t="s">
        <v>300</v>
      </c>
      <c r="C182" s="337"/>
      <c r="D182" s="16"/>
      <c r="E182" s="16"/>
    </row>
    <row r="183" spans="1:5" x14ac:dyDescent="0.35">
      <c r="A183" s="21" t="s">
        <v>372</v>
      </c>
      <c r="B183" s="42" t="s">
        <v>300</v>
      </c>
      <c r="C183" s="337">
        <v>491392</v>
      </c>
      <c r="D183" s="16"/>
      <c r="E183" s="16"/>
    </row>
    <row r="184" spans="1:5" x14ac:dyDescent="0.35">
      <c r="A184" s="16" t="s">
        <v>373</v>
      </c>
      <c r="B184" s="42" t="s">
        <v>300</v>
      </c>
      <c r="C184" s="337">
        <v>-1211</v>
      </c>
      <c r="D184" s="16"/>
      <c r="E184" s="16"/>
    </row>
    <row r="185" spans="1:5" x14ac:dyDescent="0.35">
      <c r="A185" s="16" t="s">
        <v>374</v>
      </c>
      <c r="B185" s="42" t="s">
        <v>300</v>
      </c>
      <c r="C185" s="337">
        <v>0</v>
      </c>
      <c r="D185" s="16"/>
      <c r="E185" s="16"/>
    </row>
    <row r="186" spans="1:5" x14ac:dyDescent="0.35">
      <c r="A186" s="16" t="s">
        <v>375</v>
      </c>
      <c r="B186" s="42" t="s">
        <v>300</v>
      </c>
      <c r="C186" s="337">
        <v>6933499</v>
      </c>
      <c r="D186" s="16"/>
      <c r="E186" s="16"/>
    </row>
    <row r="187" spans="1:5" x14ac:dyDescent="0.35">
      <c r="A187" s="16" t="s">
        <v>376</v>
      </c>
      <c r="B187" s="42" t="s">
        <v>300</v>
      </c>
      <c r="C187" s="337">
        <v>3105344</v>
      </c>
      <c r="D187" s="16"/>
      <c r="E187" s="16"/>
    </row>
    <row r="188" spans="1:5" x14ac:dyDescent="0.35">
      <c r="A188" s="16" t="s">
        <v>376</v>
      </c>
      <c r="B188" s="42" t="s">
        <v>300</v>
      </c>
      <c r="C188" s="337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33900475</v>
      </c>
      <c r="E189" s="16"/>
    </row>
    <row r="190" spans="1:5" x14ac:dyDescent="0.35">
      <c r="A190" s="41" t="s">
        <v>377</v>
      </c>
      <c r="B190" s="41"/>
      <c r="C190" s="41"/>
      <c r="D190" s="41"/>
      <c r="E190" s="41"/>
    </row>
    <row r="191" spans="1:5" x14ac:dyDescent="0.35">
      <c r="A191" s="16" t="s">
        <v>378</v>
      </c>
      <c r="B191" s="42" t="s">
        <v>300</v>
      </c>
      <c r="C191" s="337">
        <v>1415405</v>
      </c>
      <c r="D191" s="16"/>
      <c r="E191" s="16"/>
    </row>
    <row r="192" spans="1:5" x14ac:dyDescent="0.35">
      <c r="A192" s="16" t="s">
        <v>379</v>
      </c>
      <c r="B192" s="42" t="s">
        <v>300</v>
      </c>
      <c r="C192" s="337">
        <v>4193419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5608824</v>
      </c>
      <c r="E193" s="16"/>
    </row>
    <row r="194" spans="1:5" x14ac:dyDescent="0.35">
      <c r="A194" s="41" t="s">
        <v>380</v>
      </c>
      <c r="B194" s="41"/>
      <c r="C194" s="41"/>
      <c r="D194" s="41"/>
      <c r="E194" s="41"/>
    </row>
    <row r="195" spans="1:5" x14ac:dyDescent="0.35">
      <c r="A195" s="16" t="s">
        <v>381</v>
      </c>
      <c r="B195" s="42" t="s">
        <v>300</v>
      </c>
      <c r="C195" s="337">
        <v>0</v>
      </c>
      <c r="D195" s="16"/>
      <c r="E195" s="16"/>
    </row>
    <row r="196" spans="1:5" x14ac:dyDescent="0.35">
      <c r="A196" s="16" t="s">
        <v>382</v>
      </c>
      <c r="B196" s="42" t="s">
        <v>300</v>
      </c>
      <c r="C196" s="337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0</v>
      </c>
      <c r="E197" s="16"/>
    </row>
    <row r="198" spans="1:5" x14ac:dyDescent="0.35">
      <c r="A198" s="41" t="s">
        <v>383</v>
      </c>
      <c r="B198" s="41"/>
      <c r="C198" s="41"/>
      <c r="D198" s="41"/>
      <c r="E198" s="41"/>
    </row>
    <row r="199" spans="1:5" x14ac:dyDescent="0.35">
      <c r="A199" s="16" t="s">
        <v>384</v>
      </c>
      <c r="B199" s="42" t="s">
        <v>300</v>
      </c>
      <c r="C199" s="337">
        <v>0</v>
      </c>
      <c r="D199" s="16"/>
      <c r="E199" s="16"/>
    </row>
    <row r="200" spans="1:5" x14ac:dyDescent="0.35">
      <c r="A200" s="16" t="s">
        <v>385</v>
      </c>
      <c r="B200" s="42" t="s">
        <v>300</v>
      </c>
      <c r="C200" s="337">
        <v>8114610</v>
      </c>
      <c r="D200" s="16"/>
      <c r="E200" s="16"/>
    </row>
    <row r="201" spans="1:5" x14ac:dyDescent="0.35">
      <c r="A201" s="16" t="s">
        <v>159</v>
      </c>
      <c r="B201" s="42" t="s">
        <v>300</v>
      </c>
      <c r="C201" s="337">
        <v>16330912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24445522</v>
      </c>
      <c r="E202" s="16"/>
    </row>
    <row r="203" spans="1:5" x14ac:dyDescent="0.35">
      <c r="A203" s="41" t="s">
        <v>386</v>
      </c>
      <c r="B203" s="41"/>
      <c r="C203" s="41"/>
      <c r="D203" s="41"/>
      <c r="E203" s="41"/>
    </row>
    <row r="204" spans="1:5" x14ac:dyDescent="0.35">
      <c r="A204" s="16" t="s">
        <v>387</v>
      </c>
      <c r="B204" s="42" t="s">
        <v>300</v>
      </c>
      <c r="C204" s="337">
        <v>-144960</v>
      </c>
      <c r="D204" s="16"/>
      <c r="E204" s="16"/>
    </row>
    <row r="205" spans="1:5" x14ac:dyDescent="0.35">
      <c r="A205" s="16" t="s">
        <v>388</v>
      </c>
      <c r="B205" s="42" t="s">
        <v>300</v>
      </c>
      <c r="C205" s="337">
        <v>17305989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17161029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389</v>
      </c>
      <c r="B208" s="34"/>
      <c r="C208" s="34"/>
      <c r="D208" s="34"/>
      <c r="E208" s="34"/>
    </row>
    <row r="209" spans="1:5" x14ac:dyDescent="0.35">
      <c r="A209" s="45" t="s">
        <v>390</v>
      </c>
      <c r="B209" s="34"/>
      <c r="C209" s="34"/>
      <c r="D209" s="34"/>
      <c r="E209" s="34"/>
    </row>
    <row r="210" spans="1:5" x14ac:dyDescent="0.3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x14ac:dyDescent="0.35">
      <c r="A211" s="16" t="s">
        <v>395</v>
      </c>
      <c r="B211" s="339">
        <v>23626040</v>
      </c>
      <c r="C211" s="337">
        <v>0</v>
      </c>
      <c r="D211" s="339">
        <v>0</v>
      </c>
      <c r="E211" s="28">
        <f t="shared" ref="E211:E219" si="22">SUM(B211:C211)-D211</f>
        <v>23626040</v>
      </c>
    </row>
    <row r="212" spans="1:5" x14ac:dyDescent="0.35">
      <c r="A212" s="16" t="s">
        <v>396</v>
      </c>
      <c r="B212" s="339">
        <v>12813384</v>
      </c>
      <c r="C212" s="337">
        <v>0</v>
      </c>
      <c r="D212" s="339">
        <v>0</v>
      </c>
      <c r="E212" s="28">
        <f t="shared" si="22"/>
        <v>12813384</v>
      </c>
    </row>
    <row r="213" spans="1:5" x14ac:dyDescent="0.35">
      <c r="A213" s="16" t="s">
        <v>397</v>
      </c>
      <c r="B213" s="339">
        <v>576714614</v>
      </c>
      <c r="C213" s="337">
        <v>8672469</v>
      </c>
      <c r="D213" s="339">
        <v>0</v>
      </c>
      <c r="E213" s="28">
        <f t="shared" si="22"/>
        <v>585387083</v>
      </c>
    </row>
    <row r="214" spans="1:5" x14ac:dyDescent="0.35">
      <c r="A214" s="16" t="s">
        <v>398</v>
      </c>
      <c r="B214" s="339"/>
      <c r="C214" s="337">
        <v>0</v>
      </c>
      <c r="D214" s="339"/>
      <c r="E214" s="28">
        <f t="shared" si="22"/>
        <v>0</v>
      </c>
    </row>
    <row r="215" spans="1:5" x14ac:dyDescent="0.35">
      <c r="A215" s="16" t="s">
        <v>399</v>
      </c>
      <c r="B215" s="339">
        <v>58618451</v>
      </c>
      <c r="C215" s="337">
        <v>631174</v>
      </c>
      <c r="D215" s="339">
        <v>0</v>
      </c>
      <c r="E215" s="28">
        <f t="shared" si="22"/>
        <v>59249625</v>
      </c>
    </row>
    <row r="216" spans="1:5" x14ac:dyDescent="0.35">
      <c r="A216" s="16" t="s">
        <v>400</v>
      </c>
      <c r="B216" s="339">
        <v>211665605</v>
      </c>
      <c r="C216" s="337">
        <v>17060274</v>
      </c>
      <c r="D216" s="339">
        <v>0</v>
      </c>
      <c r="E216" s="28">
        <f t="shared" si="22"/>
        <v>228725879</v>
      </c>
    </row>
    <row r="217" spans="1:5" x14ac:dyDescent="0.35">
      <c r="A217" s="16" t="s">
        <v>401</v>
      </c>
      <c r="B217" s="339">
        <v>0</v>
      </c>
      <c r="C217" s="337">
        <v>-218083</v>
      </c>
      <c r="D217" s="339">
        <v>0</v>
      </c>
      <c r="E217" s="28">
        <f t="shared" si="22"/>
        <v>-218083</v>
      </c>
    </row>
    <row r="218" spans="1:5" x14ac:dyDescent="0.35">
      <c r="A218" s="16" t="s">
        <v>402</v>
      </c>
      <c r="B218" s="339"/>
      <c r="C218" s="337"/>
      <c r="D218" s="339"/>
      <c r="E218" s="28">
        <f t="shared" si="22"/>
        <v>0</v>
      </c>
    </row>
    <row r="219" spans="1:5" x14ac:dyDescent="0.35">
      <c r="A219" s="16" t="s">
        <v>403</v>
      </c>
      <c r="B219" s="339">
        <v>17103648</v>
      </c>
      <c r="C219" s="337">
        <v>-9214864</v>
      </c>
      <c r="D219" s="339">
        <v>0</v>
      </c>
      <c r="E219" s="28">
        <f t="shared" si="22"/>
        <v>7888784</v>
      </c>
    </row>
    <row r="220" spans="1:5" x14ac:dyDescent="0.35">
      <c r="A220" s="16" t="s">
        <v>230</v>
      </c>
      <c r="B220" s="28">
        <f>SUM(B211:B219)</f>
        <v>900541742</v>
      </c>
      <c r="C220" s="235">
        <f>SUM(C211:C219)</f>
        <v>16930970</v>
      </c>
      <c r="D220" s="28">
        <f>SUM(D211:D219)</f>
        <v>0</v>
      </c>
      <c r="E220" s="28">
        <f>SUM(E211:E219)</f>
        <v>917472712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404</v>
      </c>
      <c r="B222" s="45"/>
      <c r="C222" s="45"/>
      <c r="D222" s="45"/>
      <c r="E222" s="45"/>
    </row>
    <row r="223" spans="1:5" x14ac:dyDescent="0.3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x14ac:dyDescent="0.35">
      <c r="A224" s="16" t="s">
        <v>395</v>
      </c>
      <c r="B224" s="51"/>
      <c r="C224" s="50"/>
      <c r="D224" s="51"/>
      <c r="E224" s="16"/>
    </row>
    <row r="225" spans="1:6" x14ac:dyDescent="0.35">
      <c r="A225" s="16" t="s">
        <v>396</v>
      </c>
      <c r="B225" s="339">
        <v>9648602</v>
      </c>
      <c r="C225" s="337">
        <v>585854</v>
      </c>
      <c r="D225" s="339">
        <v>0</v>
      </c>
      <c r="E225" s="28">
        <f t="shared" ref="E225:E232" si="23">SUM(B225:C225)-D225</f>
        <v>10234456</v>
      </c>
    </row>
    <row r="226" spans="1:6" x14ac:dyDescent="0.35">
      <c r="A226" s="16" t="s">
        <v>397</v>
      </c>
      <c r="B226" s="339">
        <v>252385817</v>
      </c>
      <c r="C226" s="337">
        <v>21149138</v>
      </c>
      <c r="D226" s="339">
        <v>0</v>
      </c>
      <c r="E226" s="28">
        <f t="shared" si="23"/>
        <v>273534955</v>
      </c>
    </row>
    <row r="227" spans="1:6" x14ac:dyDescent="0.35">
      <c r="A227" s="16" t="s">
        <v>398</v>
      </c>
      <c r="B227" s="339"/>
      <c r="C227" s="337"/>
      <c r="D227" s="339"/>
      <c r="E227" s="28">
        <f t="shared" si="23"/>
        <v>0</v>
      </c>
    </row>
    <row r="228" spans="1:6" x14ac:dyDescent="0.35">
      <c r="A228" s="16" t="s">
        <v>399</v>
      </c>
      <c r="B228" s="339">
        <v>49098309</v>
      </c>
      <c r="C228" s="337">
        <v>895310</v>
      </c>
      <c r="D228" s="339">
        <v>0</v>
      </c>
      <c r="E228" s="28">
        <f t="shared" si="23"/>
        <v>49993619</v>
      </c>
    </row>
    <row r="229" spans="1:6" x14ac:dyDescent="0.35">
      <c r="A229" s="16" t="s">
        <v>400</v>
      </c>
      <c r="B229" s="339">
        <v>191910577</v>
      </c>
      <c r="C229" s="337">
        <v>6500957</v>
      </c>
      <c r="D229" s="339">
        <v>0</v>
      </c>
      <c r="E229" s="28">
        <f t="shared" si="23"/>
        <v>198411534</v>
      </c>
    </row>
    <row r="230" spans="1:6" x14ac:dyDescent="0.35">
      <c r="A230" s="16" t="s">
        <v>401</v>
      </c>
      <c r="B230" s="339">
        <v>-41511</v>
      </c>
      <c r="C230" s="337">
        <v>-128142</v>
      </c>
      <c r="D230" s="339">
        <v>0</v>
      </c>
      <c r="E230" s="28">
        <f t="shared" si="23"/>
        <v>-169653</v>
      </c>
    </row>
    <row r="231" spans="1:6" x14ac:dyDescent="0.35">
      <c r="A231" s="16" t="s">
        <v>402</v>
      </c>
      <c r="B231" s="339"/>
      <c r="C231" s="337"/>
      <c r="D231" s="339"/>
      <c r="E231" s="28">
        <f t="shared" si="23"/>
        <v>0</v>
      </c>
    </row>
    <row r="232" spans="1:6" x14ac:dyDescent="0.35">
      <c r="A232" s="16" t="s">
        <v>403</v>
      </c>
      <c r="B232" s="339"/>
      <c r="C232" s="337"/>
      <c r="D232" s="339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503001794</v>
      </c>
      <c r="C233" s="235">
        <f>SUM(C224:C232)</f>
        <v>29003117</v>
      </c>
      <c r="D233" s="28">
        <f>SUM(D224:D232)</f>
        <v>0</v>
      </c>
      <c r="E233" s="28">
        <f>SUM(E224:E232)</f>
        <v>532004911</v>
      </c>
    </row>
    <row r="234" spans="1:6" x14ac:dyDescent="0.35">
      <c r="A234" s="16"/>
      <c r="B234" s="16"/>
      <c r="C234" s="23"/>
      <c r="D234" s="16"/>
      <c r="E234" s="16"/>
      <c r="F234" s="11">
        <f>E220-E233</f>
        <v>385467801</v>
      </c>
    </row>
    <row r="235" spans="1:6" x14ac:dyDescent="0.35">
      <c r="A235" s="34" t="s">
        <v>405</v>
      </c>
      <c r="B235" s="34"/>
      <c r="C235" s="34"/>
      <c r="D235" s="34"/>
      <c r="E235" s="34"/>
    </row>
    <row r="236" spans="1:6" x14ac:dyDescent="0.35">
      <c r="A236" s="34"/>
      <c r="B236" s="343" t="s">
        <v>406</v>
      </c>
      <c r="C236" s="343"/>
      <c r="D236" s="34"/>
      <c r="E236" s="34"/>
    </row>
    <row r="237" spans="1:6" x14ac:dyDescent="0.35">
      <c r="A237" s="52" t="s">
        <v>406</v>
      </c>
      <c r="B237" s="34"/>
      <c r="C237" s="337">
        <v>10213718</v>
      </c>
      <c r="D237" s="36">
        <f>C237</f>
        <v>10213718</v>
      </c>
      <c r="E237" s="34"/>
    </row>
    <row r="238" spans="1:6" x14ac:dyDescent="0.35">
      <c r="A238" s="41" t="s">
        <v>407</v>
      </c>
      <c r="B238" s="41"/>
      <c r="C238" s="41"/>
      <c r="D238" s="41"/>
      <c r="E238" s="41"/>
    </row>
    <row r="239" spans="1:6" x14ac:dyDescent="0.35">
      <c r="A239" s="16" t="s">
        <v>408</v>
      </c>
      <c r="B239" s="42" t="s">
        <v>300</v>
      </c>
      <c r="C239" s="337">
        <v>1239688217</v>
      </c>
      <c r="D239" s="16"/>
      <c r="E239" s="16"/>
    </row>
    <row r="240" spans="1:6" x14ac:dyDescent="0.35">
      <c r="A240" s="16" t="s">
        <v>409</v>
      </c>
      <c r="B240" s="42" t="s">
        <v>300</v>
      </c>
      <c r="C240" s="337">
        <v>485851635</v>
      </c>
      <c r="D240" s="16"/>
      <c r="E240" s="16"/>
    </row>
    <row r="241" spans="1:5" x14ac:dyDescent="0.35">
      <c r="A241" s="16" t="s">
        <v>410</v>
      </c>
      <c r="B241" s="42" t="s">
        <v>300</v>
      </c>
      <c r="C241" s="337">
        <v>17506280</v>
      </c>
      <c r="D241" s="16"/>
      <c r="E241" s="16"/>
    </row>
    <row r="242" spans="1:5" x14ac:dyDescent="0.35">
      <c r="A242" s="16" t="s">
        <v>411</v>
      </c>
      <c r="B242" s="42" t="s">
        <v>300</v>
      </c>
      <c r="C242" s="337">
        <v>81800401</v>
      </c>
      <c r="D242" s="16"/>
      <c r="E242" s="16"/>
    </row>
    <row r="243" spans="1:5" x14ac:dyDescent="0.35">
      <c r="A243" s="16" t="s">
        <v>412</v>
      </c>
      <c r="B243" s="42" t="s">
        <v>300</v>
      </c>
      <c r="C243" s="337">
        <v>464875363</v>
      </c>
      <c r="D243" s="16"/>
      <c r="E243" s="16"/>
    </row>
    <row r="244" spans="1:5" x14ac:dyDescent="0.35">
      <c r="A244" s="16" t="s">
        <v>413</v>
      </c>
      <c r="B244" s="42" t="s">
        <v>300</v>
      </c>
      <c r="C244" s="337">
        <v>19879063.999999996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f>SUM(C239:C244)</f>
        <v>2309600960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300</v>
      </c>
      <c r="C247" s="337">
        <v>1881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300</v>
      </c>
      <c r="C249" s="337">
        <v>20882834</v>
      </c>
      <c r="D249" s="16"/>
      <c r="E249" s="16"/>
    </row>
    <row r="250" spans="1:5" x14ac:dyDescent="0.35">
      <c r="A250" s="22" t="s">
        <v>418</v>
      </c>
      <c r="B250" s="42" t="s">
        <v>300</v>
      </c>
      <c r="C250" s="337">
        <v>20403937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f>SUM(C249:C251)</f>
        <v>41286771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300</v>
      </c>
      <c r="C254" s="337">
        <v>0</v>
      </c>
      <c r="D254" s="16"/>
      <c r="E254" s="16"/>
    </row>
    <row r="255" spans="1:5" x14ac:dyDescent="0.35">
      <c r="A255" s="16" t="s">
        <v>420</v>
      </c>
      <c r="B255" s="42" t="s">
        <v>300</v>
      </c>
      <c r="C255" s="337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f>D237+D245+D252+D256</f>
        <v>2361101449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300</v>
      </c>
      <c r="C266" s="337">
        <v>115197611</v>
      </c>
      <c r="D266" s="16"/>
      <c r="E266" s="16"/>
    </row>
    <row r="267" spans="1:5" x14ac:dyDescent="0.35">
      <c r="A267" s="16" t="s">
        <v>427</v>
      </c>
      <c r="B267" s="42" t="s">
        <v>300</v>
      </c>
      <c r="C267" s="337"/>
      <c r="D267" s="16"/>
      <c r="E267" s="16"/>
    </row>
    <row r="268" spans="1:5" x14ac:dyDescent="0.35">
      <c r="A268" s="16" t="s">
        <v>428</v>
      </c>
      <c r="B268" s="42" t="s">
        <v>300</v>
      </c>
      <c r="C268" s="337">
        <v>405327702</v>
      </c>
      <c r="D268" s="16"/>
      <c r="E268" s="16"/>
    </row>
    <row r="269" spans="1:5" x14ac:dyDescent="0.35">
      <c r="A269" s="16" t="s">
        <v>429</v>
      </c>
      <c r="B269" s="42" t="s">
        <v>300</v>
      </c>
      <c r="C269" s="337">
        <v>221508265</v>
      </c>
      <c r="D269" s="16"/>
      <c r="E269" s="16"/>
    </row>
    <row r="270" spans="1:5" x14ac:dyDescent="0.35">
      <c r="A270" s="16" t="s">
        <v>430</v>
      </c>
      <c r="B270" s="42" t="s">
        <v>300</v>
      </c>
      <c r="C270" s="337"/>
      <c r="D270" s="16"/>
      <c r="E270" s="16"/>
    </row>
    <row r="271" spans="1:5" x14ac:dyDescent="0.35">
      <c r="A271" s="16" t="s">
        <v>431</v>
      </c>
      <c r="B271" s="42" t="s">
        <v>300</v>
      </c>
      <c r="C271" s="337">
        <v>25149986</v>
      </c>
      <c r="D271" s="16"/>
      <c r="E271" s="16"/>
    </row>
    <row r="272" spans="1:5" x14ac:dyDescent="0.35">
      <c r="A272" s="16" t="s">
        <v>432</v>
      </c>
      <c r="B272" s="42" t="s">
        <v>300</v>
      </c>
      <c r="C272" s="337"/>
      <c r="D272" s="16"/>
      <c r="E272" s="16"/>
    </row>
    <row r="273" spans="1:5" x14ac:dyDescent="0.35">
      <c r="A273" s="16" t="s">
        <v>433</v>
      </c>
      <c r="B273" s="42" t="s">
        <v>300</v>
      </c>
      <c r="C273" s="337">
        <v>10130304</v>
      </c>
      <c r="D273" s="16"/>
      <c r="E273" s="16"/>
    </row>
    <row r="274" spans="1:5" x14ac:dyDescent="0.35">
      <c r="A274" s="16" t="s">
        <v>434</v>
      </c>
      <c r="B274" s="42" t="s">
        <v>300</v>
      </c>
      <c r="C274" s="337">
        <v>672674</v>
      </c>
      <c r="D274" s="16"/>
      <c r="E274" s="16"/>
    </row>
    <row r="275" spans="1:5" x14ac:dyDescent="0.35">
      <c r="A275" s="16" t="s">
        <v>435</v>
      </c>
      <c r="B275" s="42" t="s">
        <v>300</v>
      </c>
      <c r="C275" s="337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f>SUM(C266:C268)-C269+SUM(C270:C275)</f>
        <v>334970012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300</v>
      </c>
      <c r="C278" s="337">
        <v>0</v>
      </c>
      <c r="D278" s="16"/>
      <c r="E278" s="16"/>
    </row>
    <row r="279" spans="1:5" x14ac:dyDescent="0.35">
      <c r="A279" s="16" t="s">
        <v>427</v>
      </c>
      <c r="B279" s="42" t="s">
        <v>300</v>
      </c>
      <c r="C279" s="337">
        <v>0</v>
      </c>
      <c r="D279" s="16"/>
      <c r="E279" s="16"/>
    </row>
    <row r="280" spans="1:5" x14ac:dyDescent="0.35">
      <c r="A280" s="16" t="s">
        <v>438</v>
      </c>
      <c r="B280" s="42" t="s">
        <v>300</v>
      </c>
      <c r="C280" s="337">
        <v>23325549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f>SUM(C278:C280)</f>
        <v>23325549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395</v>
      </c>
      <c r="B283" s="42" t="s">
        <v>300</v>
      </c>
      <c r="C283" s="337">
        <f>+[1]Template!D151</f>
        <v>23626040</v>
      </c>
      <c r="D283" s="16"/>
      <c r="E283" s="16"/>
    </row>
    <row r="284" spans="1:5" x14ac:dyDescent="0.35">
      <c r="A284" s="16" t="s">
        <v>396</v>
      </c>
      <c r="B284" s="42" t="s">
        <v>300</v>
      </c>
      <c r="C284" s="337">
        <f>+[1]Template!D154</f>
        <v>585387083</v>
      </c>
      <c r="D284" s="16"/>
      <c r="E284" s="16"/>
    </row>
    <row r="285" spans="1:5" x14ac:dyDescent="0.35">
      <c r="A285" s="16" t="s">
        <v>397</v>
      </c>
      <c r="B285" s="42" t="s">
        <v>300</v>
      </c>
      <c r="C285" s="337">
        <f>+[1]Template!D155</f>
        <v>565979454</v>
      </c>
      <c r="D285" s="16"/>
      <c r="E285" s="16"/>
    </row>
    <row r="286" spans="1:5" x14ac:dyDescent="0.35">
      <c r="A286" s="16" t="s">
        <v>441</v>
      </c>
      <c r="B286" s="42" t="s">
        <v>300</v>
      </c>
      <c r="C286" s="337">
        <f>+[1]Template!D158</f>
        <v>59249625</v>
      </c>
      <c r="D286" s="16"/>
      <c r="E286" s="16"/>
    </row>
    <row r="287" spans="1:5" x14ac:dyDescent="0.35">
      <c r="A287" s="16" t="s">
        <v>442</v>
      </c>
      <c r="B287" s="42" t="s">
        <v>300</v>
      </c>
      <c r="C287" s="337">
        <f>+[1]Template!D159</f>
        <v>228725879</v>
      </c>
      <c r="D287" s="16"/>
      <c r="E287" s="16"/>
    </row>
    <row r="288" spans="1:5" x14ac:dyDescent="0.35">
      <c r="A288" s="16" t="s">
        <v>443</v>
      </c>
      <c r="B288" s="42" t="s">
        <v>300</v>
      </c>
      <c r="C288" s="337">
        <f>+[1]Template!D160</f>
        <v>0</v>
      </c>
      <c r="D288" s="16"/>
      <c r="E288" s="16"/>
    </row>
    <row r="289" spans="1:5" x14ac:dyDescent="0.35">
      <c r="A289" s="16" t="s">
        <v>402</v>
      </c>
      <c r="B289" s="42" t="s">
        <v>300</v>
      </c>
      <c r="C289" s="337"/>
      <c r="D289" s="16"/>
      <c r="E289" s="16"/>
    </row>
    <row r="290" spans="1:5" x14ac:dyDescent="0.35">
      <c r="A290" s="16" t="s">
        <v>403</v>
      </c>
      <c r="B290" s="42" t="s">
        <v>300</v>
      </c>
      <c r="C290" s="337">
        <f>+[1]Template!D162</f>
        <v>0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f>SUM(C283:C290)</f>
        <v>1462968081</v>
      </c>
      <c r="E291" s="16"/>
    </row>
    <row r="292" spans="1:5" x14ac:dyDescent="0.35">
      <c r="A292" s="16" t="s">
        <v>445</v>
      </c>
      <c r="B292" s="42" t="s">
        <v>300</v>
      </c>
      <c r="C292" s="337">
        <v>532004910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f>D291-C292</f>
        <v>930963171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300</v>
      </c>
      <c r="C295" s="337">
        <v>0</v>
      </c>
      <c r="D295" s="16"/>
      <c r="E295" s="16"/>
    </row>
    <row r="296" spans="1:5" x14ac:dyDescent="0.35">
      <c r="A296" s="16" t="s">
        <v>449</v>
      </c>
      <c r="B296" s="42" t="s">
        <v>300</v>
      </c>
      <c r="C296" s="337">
        <v>0</v>
      </c>
      <c r="D296" s="16"/>
      <c r="E296" s="16"/>
    </row>
    <row r="297" spans="1:5" x14ac:dyDescent="0.35">
      <c r="A297" s="16" t="s">
        <v>450</v>
      </c>
      <c r="B297" s="42" t="s">
        <v>300</v>
      </c>
      <c r="C297" s="337">
        <v>0</v>
      </c>
      <c r="D297" s="16"/>
      <c r="E297" s="16"/>
    </row>
    <row r="298" spans="1:5" x14ac:dyDescent="0.35">
      <c r="A298" s="16" t="s">
        <v>438</v>
      </c>
      <c r="B298" s="42" t="s">
        <v>300</v>
      </c>
      <c r="C298" s="337">
        <v>37312521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f>C295-C296+C297+C298</f>
        <v>37312521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300</v>
      </c>
      <c r="C302" s="337">
        <v>0</v>
      </c>
      <c r="D302" s="16"/>
      <c r="E302" s="16"/>
    </row>
    <row r="303" spans="1:5" x14ac:dyDescent="0.35">
      <c r="A303" s="16" t="s">
        <v>454</v>
      </c>
      <c r="B303" s="42" t="s">
        <v>300</v>
      </c>
      <c r="C303" s="337">
        <v>0</v>
      </c>
      <c r="D303" s="16"/>
      <c r="E303" s="16"/>
    </row>
    <row r="304" spans="1:5" x14ac:dyDescent="0.35">
      <c r="A304" s="16" t="s">
        <v>455</v>
      </c>
      <c r="B304" s="42" t="s">
        <v>300</v>
      </c>
      <c r="C304" s="337">
        <v>0</v>
      </c>
      <c r="D304" s="16"/>
      <c r="E304" s="16"/>
    </row>
    <row r="305" spans="1:6" x14ac:dyDescent="0.35">
      <c r="A305" s="16" t="s">
        <v>456</v>
      </c>
      <c r="B305" s="42" t="s">
        <v>300</v>
      </c>
      <c r="C305" s="337">
        <v>0</v>
      </c>
      <c r="D305" s="16"/>
      <c r="E305" s="16"/>
    </row>
    <row r="306" spans="1:6" x14ac:dyDescent="0.35">
      <c r="A306" s="16" t="s">
        <v>457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458</v>
      </c>
      <c r="B308" s="16"/>
      <c r="C308" s="23"/>
      <c r="D308" s="28">
        <f>D276+D281+D293+D299+D306</f>
        <v>1326571253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1326571253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459</v>
      </c>
      <c r="B312" s="34"/>
      <c r="C312" s="34"/>
      <c r="D312" s="34"/>
      <c r="E312" s="34"/>
    </row>
    <row r="313" spans="1:6" x14ac:dyDescent="0.35">
      <c r="A313" s="41" t="s">
        <v>460</v>
      </c>
      <c r="B313" s="41"/>
      <c r="C313" s="41"/>
      <c r="D313" s="41"/>
      <c r="E313" s="41"/>
    </row>
    <row r="314" spans="1:6" x14ac:dyDescent="0.35">
      <c r="A314" s="16" t="s">
        <v>461</v>
      </c>
      <c r="B314" s="42" t="s">
        <v>300</v>
      </c>
      <c r="C314" s="337"/>
      <c r="D314" s="16"/>
      <c r="E314" s="16"/>
    </row>
    <row r="315" spans="1:6" x14ac:dyDescent="0.35">
      <c r="A315" s="16" t="s">
        <v>462</v>
      </c>
      <c r="B315" s="42" t="s">
        <v>300</v>
      </c>
      <c r="C315" s="337">
        <v>39912306</v>
      </c>
      <c r="D315" s="16"/>
      <c r="E315" s="16"/>
    </row>
    <row r="316" spans="1:6" x14ac:dyDescent="0.35">
      <c r="A316" s="16" t="s">
        <v>463</v>
      </c>
      <c r="B316" s="42" t="s">
        <v>300</v>
      </c>
      <c r="C316" s="337">
        <v>15152010</v>
      </c>
      <c r="D316" s="16"/>
      <c r="E316" s="16"/>
    </row>
    <row r="317" spans="1:6" x14ac:dyDescent="0.35">
      <c r="A317" s="16" t="s">
        <v>464</v>
      </c>
      <c r="B317" s="42" t="s">
        <v>300</v>
      </c>
      <c r="C317" s="337"/>
      <c r="D317" s="16"/>
      <c r="E317" s="16"/>
    </row>
    <row r="318" spans="1:6" x14ac:dyDescent="0.35">
      <c r="A318" s="16" t="s">
        <v>465</v>
      </c>
      <c r="B318" s="42" t="s">
        <v>300</v>
      </c>
      <c r="C318" s="337"/>
      <c r="D318" s="16"/>
      <c r="E318" s="16"/>
    </row>
    <row r="319" spans="1:6" x14ac:dyDescent="0.35">
      <c r="A319" s="16" t="s">
        <v>466</v>
      </c>
      <c r="B319" s="42" t="s">
        <v>300</v>
      </c>
      <c r="C319" s="337"/>
      <c r="D319" s="16"/>
      <c r="E319" s="16"/>
    </row>
    <row r="320" spans="1:6" x14ac:dyDescent="0.35">
      <c r="A320" s="16" t="s">
        <v>467</v>
      </c>
      <c r="B320" s="42" t="s">
        <v>300</v>
      </c>
      <c r="C320" s="337"/>
      <c r="D320" s="16"/>
      <c r="E320" s="16"/>
    </row>
    <row r="321" spans="1:5" x14ac:dyDescent="0.35">
      <c r="A321" s="16" t="s">
        <v>468</v>
      </c>
      <c r="B321" s="42" t="s">
        <v>300</v>
      </c>
      <c r="C321" s="337"/>
      <c r="D321" s="16"/>
      <c r="E321" s="16"/>
    </row>
    <row r="322" spans="1:5" x14ac:dyDescent="0.35">
      <c r="A322" s="16" t="s">
        <v>469</v>
      </c>
      <c r="B322" s="42" t="s">
        <v>300</v>
      </c>
      <c r="C322" s="337">
        <v>9804475</v>
      </c>
      <c r="D322" s="16"/>
      <c r="E322" s="16"/>
    </row>
    <row r="323" spans="1:5" x14ac:dyDescent="0.35">
      <c r="A323" s="16" t="s">
        <v>470</v>
      </c>
      <c r="B323" s="42" t="s">
        <v>300</v>
      </c>
      <c r="C323" s="337"/>
      <c r="D323" s="16"/>
      <c r="E323" s="16"/>
    </row>
    <row r="324" spans="1:5" x14ac:dyDescent="0.35">
      <c r="A324" s="16" t="s">
        <v>471</v>
      </c>
      <c r="B324" s="16"/>
      <c r="C324" s="23"/>
      <c r="D324" s="28">
        <f>SUM(C314:C323)</f>
        <v>64868791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300</v>
      </c>
      <c r="C326" s="337">
        <v>0</v>
      </c>
      <c r="D326" s="16"/>
      <c r="E326" s="16"/>
    </row>
    <row r="327" spans="1:5" x14ac:dyDescent="0.35">
      <c r="A327" s="16" t="s">
        <v>474</v>
      </c>
      <c r="B327" s="42" t="s">
        <v>300</v>
      </c>
      <c r="C327" s="337">
        <v>0</v>
      </c>
      <c r="D327" s="16"/>
      <c r="E327" s="16"/>
    </row>
    <row r="328" spans="1:5" x14ac:dyDescent="0.35">
      <c r="A328" s="16" t="s">
        <v>475</v>
      </c>
      <c r="B328" s="42" t="s">
        <v>300</v>
      </c>
      <c r="C328" s="337">
        <v>-318153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f>SUM(C326:C328)</f>
        <v>-318153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300</v>
      </c>
      <c r="C331" s="337">
        <v>0</v>
      </c>
      <c r="D331" s="16"/>
      <c r="E331" s="16"/>
    </row>
    <row r="332" spans="1:5" x14ac:dyDescent="0.35">
      <c r="A332" s="16" t="s">
        <v>479</v>
      </c>
      <c r="B332" s="42" t="s">
        <v>300</v>
      </c>
      <c r="C332" s="337">
        <v>0</v>
      </c>
      <c r="D332" s="16"/>
      <c r="E332" s="16"/>
    </row>
    <row r="333" spans="1:5" x14ac:dyDescent="0.35">
      <c r="A333" s="16" t="s">
        <v>480</v>
      </c>
      <c r="B333" s="42" t="s">
        <v>300</v>
      </c>
      <c r="C333" s="337">
        <v>0</v>
      </c>
      <c r="D333" s="16"/>
      <c r="E333" s="16"/>
    </row>
    <row r="334" spans="1:5" x14ac:dyDescent="0.35">
      <c r="A334" s="22" t="s">
        <v>481</v>
      </c>
      <c r="B334" s="42" t="s">
        <v>300</v>
      </c>
      <c r="C334" s="337">
        <v>0</v>
      </c>
      <c r="D334" s="16"/>
      <c r="E334" s="16"/>
    </row>
    <row r="335" spans="1:5" x14ac:dyDescent="0.35">
      <c r="A335" s="16" t="s">
        <v>482</v>
      </c>
      <c r="B335" s="42" t="s">
        <v>300</v>
      </c>
      <c r="C335" s="337">
        <v>384133156</v>
      </c>
      <c r="D335" s="16"/>
      <c r="E335" s="16"/>
    </row>
    <row r="336" spans="1:5" x14ac:dyDescent="0.35">
      <c r="A336" s="22" t="s">
        <v>483</v>
      </c>
      <c r="B336" s="42" t="s">
        <v>300</v>
      </c>
      <c r="C336" s="337">
        <v>0</v>
      </c>
      <c r="D336" s="16"/>
      <c r="E336" s="16"/>
    </row>
    <row r="337" spans="1:5" x14ac:dyDescent="0.35">
      <c r="A337" s="22" t="s">
        <v>484</v>
      </c>
      <c r="B337" s="42" t="s">
        <v>300</v>
      </c>
      <c r="C337" s="340">
        <v>0</v>
      </c>
      <c r="D337" s="16"/>
      <c r="E337" s="16"/>
    </row>
    <row r="338" spans="1:5" x14ac:dyDescent="0.35">
      <c r="A338" s="16" t="s">
        <v>485</v>
      </c>
      <c r="B338" s="42" t="s">
        <v>300</v>
      </c>
      <c r="C338" s="337">
        <v>5674044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389807200</v>
      </c>
      <c r="E339" s="16"/>
    </row>
    <row r="340" spans="1:5" x14ac:dyDescent="0.35">
      <c r="A340" s="16" t="s">
        <v>486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487</v>
      </c>
      <c r="B341" s="16"/>
      <c r="C341" s="23"/>
      <c r="D341" s="28">
        <f>D339-D340</f>
        <v>389807200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300</v>
      </c>
      <c r="C343" s="341">
        <v>326718046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300</v>
      </c>
      <c r="C345" s="338">
        <v>0</v>
      </c>
      <c r="D345" s="16"/>
      <c r="E345" s="16"/>
    </row>
    <row r="346" spans="1:5" x14ac:dyDescent="0.35">
      <c r="A346" s="16" t="s">
        <v>490</v>
      </c>
      <c r="B346" s="42" t="s">
        <v>300</v>
      </c>
      <c r="C346" s="338">
        <v>0</v>
      </c>
      <c r="D346" s="16"/>
      <c r="E346" s="16"/>
    </row>
    <row r="347" spans="1:5" x14ac:dyDescent="0.35">
      <c r="A347" s="16" t="s">
        <v>491</v>
      </c>
      <c r="B347" s="42" t="s">
        <v>300</v>
      </c>
      <c r="C347" s="338">
        <v>0</v>
      </c>
      <c r="D347" s="16"/>
      <c r="E347" s="16"/>
    </row>
    <row r="348" spans="1:5" x14ac:dyDescent="0.35">
      <c r="A348" s="16" t="s">
        <v>492</v>
      </c>
      <c r="B348" s="42" t="s">
        <v>300</v>
      </c>
      <c r="C348" s="338">
        <v>0</v>
      </c>
      <c r="D348" s="16"/>
      <c r="E348" s="16"/>
    </row>
    <row r="349" spans="1:5" x14ac:dyDescent="0.35">
      <c r="A349" s="16" t="s">
        <v>493</v>
      </c>
      <c r="B349" s="42" t="s">
        <v>300</v>
      </c>
      <c r="C349" s="338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f>D324+D329+D341+C343+C347+C348</f>
        <v>781075884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f>D308</f>
        <v>1326571253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300</v>
      </c>
      <c r="C358" s="338">
        <v>1937463427</v>
      </c>
      <c r="D358" s="16"/>
      <c r="E358" s="16"/>
    </row>
    <row r="359" spans="1:5" x14ac:dyDescent="0.35">
      <c r="A359" s="16" t="s">
        <v>499</v>
      </c>
      <c r="B359" s="42" t="s">
        <v>300</v>
      </c>
      <c r="C359" s="338">
        <v>1256755585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f>SUM(C358:C359)</f>
        <v>3194219012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337">
        <v>10213718</v>
      </c>
      <c r="D362" s="16"/>
      <c r="E362" s="41"/>
    </row>
    <row r="363" spans="1:5" x14ac:dyDescent="0.35">
      <c r="A363" s="16" t="s">
        <v>502</v>
      </c>
      <c r="B363" s="42" t="s">
        <v>300</v>
      </c>
      <c r="C363" s="337">
        <v>2309600960</v>
      </c>
      <c r="D363" s="16"/>
      <c r="E363" s="16"/>
    </row>
    <row r="364" spans="1:5" x14ac:dyDescent="0.35">
      <c r="A364" s="16" t="s">
        <v>503</v>
      </c>
      <c r="B364" s="42" t="s">
        <v>300</v>
      </c>
      <c r="C364" s="337">
        <v>41286771</v>
      </c>
      <c r="D364" s="16"/>
      <c r="E364" s="16"/>
    </row>
    <row r="365" spans="1:5" x14ac:dyDescent="0.35">
      <c r="A365" s="16" t="s">
        <v>504</v>
      </c>
      <c r="B365" s="42" t="s">
        <v>300</v>
      </c>
      <c r="C365" s="337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f>SUM(C362:C365)</f>
        <v>2361101449</v>
      </c>
      <c r="E366" s="16"/>
    </row>
    <row r="367" spans="1:5" x14ac:dyDescent="0.35">
      <c r="A367" s="16" t="s">
        <v>505</v>
      </c>
      <c r="B367" s="16"/>
      <c r="C367" s="23"/>
      <c r="D367" s="28">
        <f>D360-D366</f>
        <v>833117563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300</v>
      </c>
      <c r="C370" s="337">
        <v>181699</v>
      </c>
      <c r="D370" s="28">
        <v>0</v>
      </c>
      <c r="E370" s="28"/>
    </row>
    <row r="371" spans="1:6" x14ac:dyDescent="0.35">
      <c r="A371" s="55" t="s">
        <v>509</v>
      </c>
      <c r="B371" s="36" t="s">
        <v>300</v>
      </c>
      <c r="C371" s="337">
        <v>13187604</v>
      </c>
      <c r="D371" s="28">
        <v>0</v>
      </c>
      <c r="E371" s="28"/>
    </row>
    <row r="372" spans="1:6" x14ac:dyDescent="0.35">
      <c r="A372" s="55" t="s">
        <v>510</v>
      </c>
      <c r="B372" s="36" t="s">
        <v>300</v>
      </c>
      <c r="C372" s="337">
        <v>-144042</v>
      </c>
      <c r="D372" s="28">
        <v>0</v>
      </c>
      <c r="E372" s="28"/>
    </row>
    <row r="373" spans="1:6" x14ac:dyDescent="0.35">
      <c r="A373" s="55" t="s">
        <v>511</v>
      </c>
      <c r="B373" s="36" t="s">
        <v>300</v>
      </c>
      <c r="C373" s="337"/>
      <c r="D373" s="28">
        <v>0</v>
      </c>
      <c r="E373" s="28"/>
    </row>
    <row r="374" spans="1:6" x14ac:dyDescent="0.35">
      <c r="A374" s="55" t="s">
        <v>512</v>
      </c>
      <c r="B374" s="36" t="s">
        <v>300</v>
      </c>
      <c r="C374" s="337">
        <v>1947952</v>
      </c>
      <c r="D374" s="28">
        <v>0</v>
      </c>
      <c r="E374" s="28"/>
    </row>
    <row r="375" spans="1:6" x14ac:dyDescent="0.35">
      <c r="A375" s="55" t="s">
        <v>513</v>
      </c>
      <c r="B375" s="36" t="s">
        <v>300</v>
      </c>
      <c r="C375" s="337">
        <v>822105</v>
      </c>
      <c r="D375" s="28">
        <v>0</v>
      </c>
      <c r="E375" s="28"/>
    </row>
    <row r="376" spans="1:6" x14ac:dyDescent="0.35">
      <c r="A376" s="55" t="s">
        <v>514</v>
      </c>
      <c r="B376" s="36" t="s">
        <v>300</v>
      </c>
      <c r="C376" s="337"/>
      <c r="D376" s="28">
        <v>0</v>
      </c>
      <c r="E376" s="28"/>
    </row>
    <row r="377" spans="1:6" x14ac:dyDescent="0.35">
      <c r="A377" s="55" t="s">
        <v>515</v>
      </c>
      <c r="B377" s="36" t="s">
        <v>300</v>
      </c>
      <c r="C377" s="337">
        <v>145604</v>
      </c>
      <c r="D377" s="28">
        <v>0</v>
      </c>
      <c r="E377" s="28"/>
    </row>
    <row r="378" spans="1:6" x14ac:dyDescent="0.35">
      <c r="A378" s="55" t="s">
        <v>516</v>
      </c>
      <c r="B378" s="36" t="s">
        <v>300</v>
      </c>
      <c r="C378" s="337">
        <v>2433497</v>
      </c>
      <c r="D378" s="28">
        <v>0</v>
      </c>
      <c r="E378" s="28"/>
    </row>
    <row r="379" spans="1:6" x14ac:dyDescent="0.35">
      <c r="A379" s="55" t="s">
        <v>517</v>
      </c>
      <c r="B379" s="36" t="s">
        <v>300</v>
      </c>
      <c r="C379" s="337">
        <v>4999760</v>
      </c>
      <c r="D379" s="28">
        <v>0</v>
      </c>
      <c r="E379" s="28"/>
    </row>
    <row r="380" spans="1:6" x14ac:dyDescent="0.35">
      <c r="A380" s="55" t="s">
        <v>518</v>
      </c>
      <c r="B380" s="36" t="s">
        <v>300</v>
      </c>
      <c r="C380" s="342">
        <v>1848205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519</v>
      </c>
      <c r="B381" s="42"/>
      <c r="C381" s="42"/>
      <c r="D381" s="28">
        <f>SUM(C370:C380)</f>
        <v>25422384</v>
      </c>
      <c r="E381" s="28"/>
      <c r="F381" s="56"/>
    </row>
    <row r="382" spans="1:6" x14ac:dyDescent="0.35">
      <c r="A382" s="52" t="s">
        <v>520</v>
      </c>
      <c r="B382" s="42" t="s">
        <v>300</v>
      </c>
      <c r="C382" s="337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f>D381+C382</f>
        <v>25422384</v>
      </c>
      <c r="E383" s="16"/>
    </row>
    <row r="384" spans="1:6" x14ac:dyDescent="0.35">
      <c r="A384" s="16" t="s">
        <v>522</v>
      </c>
      <c r="B384" s="16"/>
      <c r="C384" s="23"/>
      <c r="D384" s="28">
        <f>D367+D383</f>
        <v>858539947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300</v>
      </c>
      <c r="C389" s="337">
        <v>315440954</v>
      </c>
      <c r="D389" s="16"/>
      <c r="E389" s="16"/>
    </row>
    <row r="390" spans="1:5" x14ac:dyDescent="0.35">
      <c r="A390" s="16" t="s">
        <v>11</v>
      </c>
      <c r="B390" s="42" t="s">
        <v>300</v>
      </c>
      <c r="C390" s="337">
        <v>33900475</v>
      </c>
      <c r="D390" s="16"/>
      <c r="E390" s="16"/>
    </row>
    <row r="391" spans="1:5" x14ac:dyDescent="0.35">
      <c r="A391" s="16" t="s">
        <v>265</v>
      </c>
      <c r="B391" s="42" t="s">
        <v>300</v>
      </c>
      <c r="C391" s="337">
        <v>82593575</v>
      </c>
      <c r="D391" s="16"/>
      <c r="E391" s="16"/>
    </row>
    <row r="392" spans="1:5" x14ac:dyDescent="0.35">
      <c r="A392" s="16" t="s">
        <v>525</v>
      </c>
      <c r="B392" s="42" t="s">
        <v>300</v>
      </c>
      <c r="C392" s="337">
        <v>122222457</v>
      </c>
      <c r="D392" s="16"/>
      <c r="E392" s="16"/>
    </row>
    <row r="393" spans="1:5" x14ac:dyDescent="0.35">
      <c r="A393" s="16" t="s">
        <v>526</v>
      </c>
      <c r="B393" s="42" t="s">
        <v>300</v>
      </c>
      <c r="C393" s="337"/>
      <c r="D393" s="16"/>
      <c r="E393" s="16"/>
    </row>
    <row r="394" spans="1:5" x14ac:dyDescent="0.35">
      <c r="A394" s="16" t="s">
        <v>527</v>
      </c>
      <c r="B394" s="42" t="s">
        <v>300</v>
      </c>
      <c r="C394" s="337">
        <v>28063974</v>
      </c>
      <c r="D394" s="16"/>
      <c r="E394" s="16"/>
    </row>
    <row r="395" spans="1:5" x14ac:dyDescent="0.35">
      <c r="A395" s="16" t="s">
        <v>16</v>
      </c>
      <c r="B395" s="42" t="s">
        <v>300</v>
      </c>
      <c r="C395" s="337">
        <v>30776003</v>
      </c>
      <c r="D395" s="16"/>
      <c r="E395" s="16"/>
    </row>
    <row r="396" spans="1:5" x14ac:dyDescent="0.35">
      <c r="A396" s="16" t="s">
        <v>528</v>
      </c>
      <c r="B396" s="42" t="s">
        <v>300</v>
      </c>
      <c r="C396" s="337">
        <v>5608824</v>
      </c>
      <c r="D396" s="16"/>
      <c r="E396" s="16"/>
    </row>
    <row r="397" spans="1:5" x14ac:dyDescent="0.35">
      <c r="A397" s="16" t="s">
        <v>529</v>
      </c>
      <c r="B397" s="42" t="s">
        <v>300</v>
      </c>
      <c r="C397" s="337"/>
      <c r="D397" s="16"/>
      <c r="E397" s="16"/>
    </row>
    <row r="398" spans="1:5" x14ac:dyDescent="0.35">
      <c r="A398" s="16" t="s">
        <v>530</v>
      </c>
      <c r="B398" s="42" t="s">
        <v>300</v>
      </c>
      <c r="C398" s="337"/>
      <c r="D398" s="16"/>
      <c r="E398" s="16"/>
    </row>
    <row r="399" spans="1:5" x14ac:dyDescent="0.35">
      <c r="A399" s="16" t="s">
        <v>531</v>
      </c>
      <c r="B399" s="42" t="s">
        <v>300</v>
      </c>
      <c r="C399" s="337">
        <v>17161029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271</v>
      </c>
      <c r="B401" s="36" t="s">
        <v>300</v>
      </c>
      <c r="C401" s="337">
        <v>3098361</v>
      </c>
      <c r="D401" s="28">
        <v>0</v>
      </c>
      <c r="E401" s="28"/>
    </row>
    <row r="402" spans="1:9" x14ac:dyDescent="0.35">
      <c r="A402" s="29" t="s">
        <v>272</v>
      </c>
      <c r="B402" s="36" t="s">
        <v>300</v>
      </c>
      <c r="C402" s="337">
        <v>50294576</v>
      </c>
      <c r="D402" s="28">
        <v>0</v>
      </c>
      <c r="E402" s="28"/>
    </row>
    <row r="403" spans="1:9" x14ac:dyDescent="0.35">
      <c r="A403" s="29" t="s">
        <v>533</v>
      </c>
      <c r="B403" s="36" t="s">
        <v>300</v>
      </c>
      <c r="C403" s="337">
        <v>247678</v>
      </c>
      <c r="D403" s="28">
        <v>0</v>
      </c>
      <c r="E403" s="28"/>
    </row>
    <row r="404" spans="1:9" x14ac:dyDescent="0.35">
      <c r="A404" s="29" t="s">
        <v>274</v>
      </c>
      <c r="B404" s="36" t="s">
        <v>300</v>
      </c>
      <c r="C404" s="337">
        <v>0</v>
      </c>
      <c r="D404" s="28">
        <v>0</v>
      </c>
      <c r="E404" s="28"/>
    </row>
    <row r="405" spans="1:9" x14ac:dyDescent="0.35">
      <c r="A405" s="29" t="s">
        <v>275</v>
      </c>
      <c r="B405" s="36" t="s">
        <v>300</v>
      </c>
      <c r="C405" s="337">
        <v>1810416</v>
      </c>
      <c r="D405" s="28">
        <v>0</v>
      </c>
      <c r="E405" s="28"/>
    </row>
    <row r="406" spans="1:9" x14ac:dyDescent="0.35">
      <c r="A406" s="29" t="s">
        <v>276</v>
      </c>
      <c r="B406" s="36" t="s">
        <v>300</v>
      </c>
      <c r="C406" s="337">
        <v>872638</v>
      </c>
      <c r="D406" s="28">
        <v>0</v>
      </c>
      <c r="E406" s="28"/>
    </row>
    <row r="407" spans="1:9" x14ac:dyDescent="0.35">
      <c r="A407" s="29" t="s">
        <v>277</v>
      </c>
      <c r="B407" s="36" t="s">
        <v>300</v>
      </c>
      <c r="C407" s="337"/>
      <c r="D407" s="28">
        <v>0</v>
      </c>
      <c r="E407" s="28"/>
    </row>
    <row r="408" spans="1:9" x14ac:dyDescent="0.35">
      <c r="A408" s="29" t="s">
        <v>278</v>
      </c>
      <c r="B408" s="36" t="s">
        <v>300</v>
      </c>
      <c r="C408" s="337">
        <v>13089973</v>
      </c>
      <c r="D408" s="28">
        <v>0</v>
      </c>
      <c r="E408" s="28"/>
    </row>
    <row r="409" spans="1:9" x14ac:dyDescent="0.35">
      <c r="A409" s="29" t="s">
        <v>279</v>
      </c>
      <c r="B409" s="36" t="s">
        <v>300</v>
      </c>
      <c r="C409" s="337">
        <v>247712378</v>
      </c>
      <c r="D409" s="28">
        <v>0</v>
      </c>
      <c r="E409" s="28"/>
    </row>
    <row r="410" spans="1:9" x14ac:dyDescent="0.35">
      <c r="A410" s="29" t="s">
        <v>280</v>
      </c>
      <c r="B410" s="36" t="s">
        <v>300</v>
      </c>
      <c r="C410" s="337">
        <v>1286558</v>
      </c>
      <c r="D410" s="28">
        <v>0</v>
      </c>
      <c r="E410" s="28"/>
    </row>
    <row r="411" spans="1:9" x14ac:dyDescent="0.35">
      <c r="A411" s="29" t="s">
        <v>281</v>
      </c>
      <c r="B411" s="36" t="s">
        <v>300</v>
      </c>
      <c r="C411" s="337">
        <v>598409</v>
      </c>
      <c r="D411" s="28">
        <v>0</v>
      </c>
      <c r="E411" s="28"/>
    </row>
    <row r="412" spans="1:9" x14ac:dyDescent="0.35">
      <c r="A412" s="29" t="s">
        <v>282</v>
      </c>
      <c r="B412" s="36" t="s">
        <v>300</v>
      </c>
      <c r="C412" s="337">
        <v>24197844</v>
      </c>
      <c r="D412" s="28">
        <v>0</v>
      </c>
      <c r="E412" s="28"/>
    </row>
    <row r="413" spans="1:9" x14ac:dyDescent="0.35">
      <c r="A413" s="29" t="s">
        <v>283</v>
      </c>
      <c r="B413" s="36" t="s">
        <v>300</v>
      </c>
      <c r="C413" s="337">
        <v>6707558</v>
      </c>
      <c r="D413" s="28">
        <v>0</v>
      </c>
      <c r="E413" s="28"/>
    </row>
    <row r="414" spans="1:9" x14ac:dyDescent="0.35">
      <c r="A414" s="29" t="s">
        <v>284</v>
      </c>
      <c r="B414" s="36" t="s">
        <v>300</v>
      </c>
      <c r="C414" s="342">
        <v>4385101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f>SUM(C401:C414)</f>
        <v>354301490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f>SUM(C389:C399,D415)</f>
        <v>990068781</v>
      </c>
      <c r="E416" s="28"/>
    </row>
    <row r="417" spans="1:13" x14ac:dyDescent="0.35">
      <c r="A417" s="28" t="s">
        <v>536</v>
      </c>
      <c r="B417" s="16"/>
      <c r="C417" s="23"/>
      <c r="D417" s="28">
        <f>D384-D416</f>
        <v>-131528834</v>
      </c>
      <c r="E417" s="28"/>
    </row>
    <row r="418" spans="1:13" x14ac:dyDescent="0.35">
      <c r="A418" s="28" t="s">
        <v>537</v>
      </c>
      <c r="B418" s="16"/>
      <c r="C418" s="342">
        <v>2147646</v>
      </c>
      <c r="D418" s="28">
        <v>0</v>
      </c>
      <c r="E418" s="28"/>
    </row>
    <row r="419" spans="1:13" x14ac:dyDescent="0.35">
      <c r="A419" s="55" t="s">
        <v>538</v>
      </c>
      <c r="B419" s="42" t="s">
        <v>300</v>
      </c>
      <c r="C419" s="337">
        <v>6389872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f>SUM(C418:C419)</f>
        <v>8537518</v>
      </c>
      <c r="E420" s="28"/>
      <c r="F420" s="11">
        <f>D420-C399</f>
        <v>-8623511</v>
      </c>
    </row>
    <row r="421" spans="1:13" x14ac:dyDescent="0.35">
      <c r="A421" s="28" t="s">
        <v>540</v>
      </c>
      <c r="B421" s="16"/>
      <c r="C421" s="23"/>
      <c r="D421" s="28">
        <f>D417+D420</f>
        <v>-122991316</v>
      </c>
      <c r="E421" s="28"/>
      <c r="F421" s="59"/>
    </row>
    <row r="422" spans="1:13" x14ac:dyDescent="0.35">
      <c r="A422" s="28" t="s">
        <v>541</v>
      </c>
      <c r="B422" s="42" t="s">
        <v>300</v>
      </c>
      <c r="C422" s="337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300</v>
      </c>
      <c r="C423" s="337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f>D421+C422-C423</f>
        <v>-122991316</v>
      </c>
      <c r="E424" s="16"/>
    </row>
    <row r="426" spans="1:13" ht="29" customHeight="1" x14ac:dyDescent="0.35">
      <c r="A426" s="353" t="s">
        <v>1366</v>
      </c>
      <c r="B426" s="353"/>
      <c r="C426" s="353"/>
      <c r="D426" s="353"/>
      <c r="E426" s="353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544</v>
      </c>
      <c r="D612" s="227">
        <f>CE90-(BE90+CD90)</f>
        <v>648140.02999999991</v>
      </c>
      <c r="E612" s="229">
        <f>SUM(C624:D647)+SUM(C668:D713)</f>
        <v>875830553.73000658</v>
      </c>
      <c r="F612" s="229">
        <f>CE64-(AX64+BD64+BE64+BG64+BJ64+BN64+BP64+BQ64+CB64+CC64+CD64)</f>
        <v>119707898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2758.3500000000004</v>
      </c>
      <c r="I612" s="227">
        <f>CE92-(AX92+AY92+AZ92+BD92+BE92+BF92+BG92+BJ92+BN92+BO92+BP92+BQ92+BR92+CB92+CC92+CD92)</f>
        <v>218848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3194219014</v>
      </c>
      <c r="L612" s="233">
        <f>CE94-(AW94+AX94+AY94+AZ94+BA94+BB94+BC94+BD94+BE94+BF94+BG94+BH94+BI94+BJ94+BK94+BL94+BM94+BN94+BO94+BP94+BQ94+BR94+BS94+BT94+BU94+BV94+BW94+BX94+BY94+BZ94+CA94+CB94+CC94+CD94)</f>
        <v>824.28000000000009</v>
      </c>
    </row>
    <row r="613" spans="1:14" s="211" customFormat="1" ht="12.65" customHeight="1" x14ac:dyDescent="0.3">
      <c r="A613" s="222"/>
      <c r="C613" s="220" t="s">
        <v>545</v>
      </c>
      <c r="D613" s="228" t="s">
        <v>546</v>
      </c>
      <c r="E613" s="230" t="s">
        <v>547</v>
      </c>
      <c r="F613" s="231" t="s">
        <v>548</v>
      </c>
      <c r="G613" s="228" t="s">
        <v>549</v>
      </c>
      <c r="H613" s="231" t="s">
        <v>550</v>
      </c>
      <c r="I613" s="228" t="s">
        <v>551</v>
      </c>
      <c r="J613" s="228" t="s">
        <v>552</v>
      </c>
      <c r="K613" s="220" t="s">
        <v>553</v>
      </c>
      <c r="L613" s="221" t="s">
        <v>554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44307037.93</v>
      </c>
      <c r="D614" s="227"/>
      <c r="E614" s="229"/>
      <c r="F614" s="229"/>
      <c r="G614" s="227"/>
      <c r="H614" s="229"/>
      <c r="I614" s="227"/>
      <c r="J614" s="227"/>
      <c r="N614" s="223" t="s">
        <v>555</v>
      </c>
    </row>
    <row r="615" spans="1:14" s="211" customFormat="1" ht="12.65" customHeight="1" x14ac:dyDescent="0.3">
      <c r="A615" s="222"/>
      <c r="B615" s="221" t="s">
        <v>556</v>
      </c>
      <c r="C615" s="227">
        <f>CD69-CD84</f>
        <v>0</v>
      </c>
      <c r="D615" s="227">
        <f>SUM(C614:C615)</f>
        <v>44307037.93</v>
      </c>
      <c r="E615" s="229"/>
      <c r="F615" s="229"/>
      <c r="G615" s="227"/>
      <c r="H615" s="229"/>
      <c r="I615" s="227"/>
      <c r="J615" s="227"/>
      <c r="N615" s="223" t="s">
        <v>557</v>
      </c>
    </row>
    <row r="616" spans="1:14" s="211" customFormat="1" ht="12.65" customHeight="1" x14ac:dyDescent="0.3">
      <c r="A616" s="222">
        <v>8310</v>
      </c>
      <c r="B616" s="226" t="s">
        <v>558</v>
      </c>
      <c r="C616" s="227">
        <f>AX85</f>
        <v>434203</v>
      </c>
      <c r="D616" s="227">
        <f>(D615/D612)*AX90</f>
        <v>270228.21123591147</v>
      </c>
      <c r="E616" s="229"/>
      <c r="F616" s="229"/>
      <c r="G616" s="227"/>
      <c r="H616" s="229"/>
      <c r="I616" s="227"/>
      <c r="J616" s="227"/>
      <c r="N616" s="223" t="s">
        <v>559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485</v>
      </c>
      <c r="D617" s="227">
        <f>(D615/D612)*BJ90</f>
        <v>58864.358819410838</v>
      </c>
      <c r="E617" s="229"/>
      <c r="F617" s="229"/>
      <c r="G617" s="227"/>
      <c r="H617" s="229"/>
      <c r="I617" s="227"/>
      <c r="J617" s="227"/>
      <c r="N617" s="223" t="s">
        <v>560</v>
      </c>
    </row>
    <row r="618" spans="1:14" s="211" customFormat="1" ht="12.65" customHeight="1" x14ac:dyDescent="0.3">
      <c r="A618" s="222">
        <v>8470</v>
      </c>
      <c r="B618" s="226" t="s">
        <v>561</v>
      </c>
      <c r="C618" s="227">
        <f>BG85</f>
        <v>1942015</v>
      </c>
      <c r="D618" s="227">
        <f>(D615/D612)*BG90</f>
        <v>92224.862073961092</v>
      </c>
      <c r="E618" s="229"/>
      <c r="F618" s="229"/>
      <c r="G618" s="227"/>
      <c r="H618" s="229"/>
      <c r="I618" s="227"/>
      <c r="J618" s="227"/>
      <c r="N618" s="223" t="s">
        <v>562</v>
      </c>
    </row>
    <row r="619" spans="1:14" s="211" customFormat="1" ht="12.65" customHeight="1" x14ac:dyDescent="0.3">
      <c r="A619" s="222">
        <v>8610</v>
      </c>
      <c r="B619" s="226" t="s">
        <v>563</v>
      </c>
      <c r="C619" s="227">
        <f>BN85</f>
        <v>48155611.579999998</v>
      </c>
      <c r="D619" s="227">
        <f>(D615/D612)*BN90</f>
        <v>1417386.2750969043</v>
      </c>
      <c r="E619" s="229"/>
      <c r="F619" s="229"/>
      <c r="G619" s="227"/>
      <c r="H619" s="229"/>
      <c r="I619" s="227"/>
      <c r="J619" s="227"/>
      <c r="N619" s="223" t="s">
        <v>564</v>
      </c>
    </row>
    <row r="620" spans="1:14" s="211" customFormat="1" ht="12.65" customHeight="1" x14ac:dyDescent="0.3">
      <c r="A620" s="222">
        <v>8790</v>
      </c>
      <c r="B620" s="226" t="s">
        <v>565</v>
      </c>
      <c r="C620" s="227">
        <f>CC85</f>
        <v>28015898.559999999</v>
      </c>
      <c r="D620" s="227">
        <f>(D615/D612)*CC90</f>
        <v>718402.34899338952</v>
      </c>
      <c r="E620" s="229"/>
      <c r="F620" s="229"/>
      <c r="G620" s="227"/>
      <c r="H620" s="229"/>
      <c r="I620" s="227"/>
      <c r="J620" s="227"/>
      <c r="N620" s="223" t="s">
        <v>566</v>
      </c>
    </row>
    <row r="621" spans="1:14" s="211" customFormat="1" ht="12.65" customHeight="1" x14ac:dyDescent="0.3">
      <c r="A621" s="222">
        <v>8630</v>
      </c>
      <c r="B621" s="226" t="s">
        <v>567</v>
      </c>
      <c r="C621" s="227">
        <f>BP85</f>
        <v>74805</v>
      </c>
      <c r="D621" s="227">
        <f>(D615/D612)*BP90</f>
        <v>180195.66353947014</v>
      </c>
      <c r="E621" s="229"/>
      <c r="F621" s="229"/>
      <c r="G621" s="227"/>
      <c r="H621" s="229"/>
      <c r="I621" s="227"/>
      <c r="J621" s="227"/>
      <c r="N621" s="223" t="s">
        <v>568</v>
      </c>
    </row>
    <row r="622" spans="1:14" s="211" customFormat="1" ht="12.65" customHeight="1" x14ac:dyDescent="0.3">
      <c r="A622" s="222">
        <v>8770</v>
      </c>
      <c r="B622" s="221" t="s">
        <v>569</v>
      </c>
      <c r="C622" s="227">
        <f>CB85</f>
        <v>5913981.9800000004</v>
      </c>
      <c r="D622" s="227">
        <f>(D615/D612)*CB90</f>
        <v>183323.83023467768</v>
      </c>
      <c r="E622" s="229"/>
      <c r="F622" s="229"/>
      <c r="G622" s="227"/>
      <c r="H622" s="229"/>
      <c r="I622" s="227"/>
      <c r="J622" s="227"/>
      <c r="N622" s="223" t="s">
        <v>570</v>
      </c>
    </row>
    <row r="623" spans="1:14" s="211" customFormat="1" ht="12.65" customHeight="1" x14ac:dyDescent="0.3">
      <c r="A623" s="222">
        <v>8640</v>
      </c>
      <c r="B623" s="226" t="s">
        <v>571</v>
      </c>
      <c r="C623" s="227">
        <f>BQ85</f>
        <v>0</v>
      </c>
      <c r="D623" s="227">
        <f>(D615/D612)*BQ90</f>
        <v>0</v>
      </c>
      <c r="E623" s="229">
        <f>SUM(C616:D623)</f>
        <v>87457625.669993728</v>
      </c>
      <c r="F623" s="229"/>
      <c r="G623" s="227"/>
      <c r="H623" s="229"/>
      <c r="I623" s="227"/>
      <c r="J623" s="227"/>
      <c r="N623" s="223" t="s">
        <v>572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-41544</v>
      </c>
      <c r="D624" s="227">
        <f>(D615/D612)*BD90</f>
        <v>183342.28751194401</v>
      </c>
      <c r="E624" s="229">
        <f>(E623/E612)*SUM(C624:D624)</f>
        <v>14159.521493113751</v>
      </c>
      <c r="F624" s="229">
        <f>SUM(C624:E624)</f>
        <v>155957.80900505776</v>
      </c>
      <c r="G624" s="227"/>
      <c r="H624" s="229"/>
      <c r="I624" s="227"/>
      <c r="J624" s="227"/>
      <c r="N624" s="223" t="s">
        <v>573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16350174</v>
      </c>
      <c r="D625" s="227">
        <f>(D615/D612)*AY90</f>
        <v>152033.27644540023</v>
      </c>
      <c r="E625" s="229">
        <f>(E623/E612)*SUM(C625:D625)</f>
        <v>1647857.4086796693</v>
      </c>
      <c r="F625" s="229">
        <f>(F624/F612)*AY64</f>
        <v>2139.5700004226551</v>
      </c>
      <c r="G625" s="227">
        <f>SUM(C625:F625)</f>
        <v>18152204.255125489</v>
      </c>
      <c r="H625" s="229"/>
      <c r="I625" s="227"/>
      <c r="J625" s="227"/>
      <c r="N625" s="223" t="s">
        <v>574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 t="e">
        <f>(G625/G612)*BR91</f>
        <v>#DIV/0!</v>
      </c>
      <c r="H626" s="229"/>
      <c r="I626" s="227"/>
      <c r="J626" s="227"/>
      <c r="N626" s="223" t="s">
        <v>575</v>
      </c>
    </row>
    <row r="627" spans="1:14" s="211" customFormat="1" ht="12.65" customHeight="1" x14ac:dyDescent="0.3">
      <c r="A627" s="222">
        <v>8620</v>
      </c>
      <c r="B627" s="221" t="s">
        <v>576</v>
      </c>
      <c r="C627" s="227">
        <f>BO85</f>
        <v>579471</v>
      </c>
      <c r="D627" s="227">
        <f>(D615/D612)*BO90</f>
        <v>127808.44183480828</v>
      </c>
      <c r="E627" s="229">
        <f>(E623/E612)*SUM(C627:D627)</f>
        <v>70626.653071913155</v>
      </c>
      <c r="F627" s="229">
        <f>(F624/F612)*BO64</f>
        <v>5.6842023964790274</v>
      </c>
      <c r="G627" s="227" t="e">
        <f>(G625/G612)*BO91</f>
        <v>#DIV/0!</v>
      </c>
      <c r="H627" s="229"/>
      <c r="I627" s="227"/>
      <c r="J627" s="227"/>
      <c r="N627" s="223" t="s">
        <v>577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3285664</v>
      </c>
      <c r="D628" s="227">
        <f>(D615/D612)*AZ90</f>
        <v>0</v>
      </c>
      <c r="E628" s="229">
        <f>(E623/E612)*SUM(C628:D628)</f>
        <v>328095.85252030153</v>
      </c>
      <c r="F628" s="229">
        <f>(F624/F612)*AZ64</f>
        <v>20.140289903087162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578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579</v>
      </c>
    </row>
    <row r="630" spans="1:14" s="211" customFormat="1" ht="12.65" customHeight="1" x14ac:dyDescent="0.3">
      <c r="A630" s="222">
        <v>8350</v>
      </c>
      <c r="B630" s="226" t="s">
        <v>580</v>
      </c>
      <c r="C630" s="227">
        <f>BA85</f>
        <v>3709541</v>
      </c>
      <c r="D630" s="227">
        <f>(D615/D612)*BA90</f>
        <v>1622668.1128527273</v>
      </c>
      <c r="E630" s="229">
        <f>(E623/E612)*SUM(C630:D630)</f>
        <v>532457.27338459936</v>
      </c>
      <c r="F630" s="229">
        <f>(F624/F612)*BA64</f>
        <v>730.25780689361011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581</v>
      </c>
    </row>
    <row r="631" spans="1:14" s="211" customFormat="1" ht="12.65" customHeight="1" x14ac:dyDescent="0.3">
      <c r="A631" s="222">
        <v>8200</v>
      </c>
      <c r="B631" s="226" t="s">
        <v>582</v>
      </c>
      <c r="C631" s="227">
        <f>AW85</f>
        <v>543365</v>
      </c>
      <c r="D631" s="227">
        <f>(D615/D612)*AW90</f>
        <v>0</v>
      </c>
      <c r="E631" s="229">
        <f>(E623/E612)*SUM(C631:D631)</f>
        <v>54258.683451714372</v>
      </c>
      <c r="F631" s="229">
        <f>(F624/F612)*AW64</f>
        <v>0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583</v>
      </c>
    </row>
    <row r="632" spans="1:14" s="211" customFormat="1" ht="12.65" customHeight="1" x14ac:dyDescent="0.3">
      <c r="A632" s="222">
        <v>8360</v>
      </c>
      <c r="B632" s="226" t="s">
        <v>584</v>
      </c>
      <c r="C632" s="227">
        <f>BB85</f>
        <v>12312125</v>
      </c>
      <c r="D632" s="227">
        <f>(D615/D612)*BB90</f>
        <v>89551.97488465572</v>
      </c>
      <c r="E632" s="229">
        <f>(E623/E612)*SUM(C632:D632)</f>
        <v>1238391.6248758775</v>
      </c>
      <c r="F632" s="229">
        <f>(F624/F612)*BB64</f>
        <v>174.84752487377054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585</v>
      </c>
    </row>
    <row r="633" spans="1:14" s="211" customFormat="1" ht="12.65" customHeight="1" x14ac:dyDescent="0.3">
      <c r="A633" s="222">
        <v>8370</v>
      </c>
      <c r="B633" s="226" t="s">
        <v>586</v>
      </c>
      <c r="C633" s="227">
        <f>BC85</f>
        <v>2964846</v>
      </c>
      <c r="D633" s="227">
        <f>(D615/D612)*BC90</f>
        <v>140001.86607921749</v>
      </c>
      <c r="E633" s="229">
        <f>(E623/E612)*SUM(C633:D633)</f>
        <v>310040.13422160631</v>
      </c>
      <c r="F633" s="229">
        <f>(F624/F612)*BC64</f>
        <v>7.2905790994033088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587</v>
      </c>
    </row>
    <row r="634" spans="1:14" s="211" customFormat="1" ht="12.65" customHeight="1" x14ac:dyDescent="0.3">
      <c r="A634" s="222">
        <v>8490</v>
      </c>
      <c r="B634" s="226" t="s">
        <v>588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589</v>
      </c>
    </row>
    <row r="635" spans="1:14" s="211" customFormat="1" ht="12.65" customHeight="1" x14ac:dyDescent="0.3">
      <c r="A635" s="222">
        <v>8530</v>
      </c>
      <c r="B635" s="226" t="s">
        <v>590</v>
      </c>
      <c r="C635" s="227">
        <f>BK85</f>
        <v>479987.49</v>
      </c>
      <c r="D635" s="227">
        <f>(D615/D612)*BK90</f>
        <v>0</v>
      </c>
      <c r="E635" s="229">
        <f>(E623/E612)*SUM(C635:D635)</f>
        <v>47930.008890327706</v>
      </c>
      <c r="F635" s="229">
        <f>(F624/F612)*BK64</f>
        <v>0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591</v>
      </c>
    </row>
    <row r="636" spans="1:14" s="211" customFormat="1" ht="12.65" customHeight="1" x14ac:dyDescent="0.3">
      <c r="A636" s="222">
        <v>8480</v>
      </c>
      <c r="B636" s="226" t="s">
        <v>592</v>
      </c>
      <c r="C636" s="227">
        <f>BH85</f>
        <v>11638</v>
      </c>
      <c r="D636" s="227">
        <f>(D615/D612)*BH90</f>
        <v>1044214.3089153419</v>
      </c>
      <c r="E636" s="229">
        <f>(E623/E612)*SUM(C636:D636)</f>
        <v>105434.01985994546</v>
      </c>
      <c r="F636" s="229">
        <f>(F624/F612)*BH64</f>
        <v>0.31137391078580967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593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4183345</v>
      </c>
      <c r="D637" s="227">
        <f>(D615/D612)*BL90</f>
        <v>216971.44669114827</v>
      </c>
      <c r="E637" s="229">
        <f>(E623/E612)*SUM(C637:D637)</f>
        <v>439401.46525519231</v>
      </c>
      <c r="F637" s="229">
        <f>(F624/F612)*BL64</f>
        <v>46.624008976116194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594</v>
      </c>
    </row>
    <row r="638" spans="1:14" s="211" customFormat="1" ht="12.65" customHeight="1" x14ac:dyDescent="0.3">
      <c r="A638" s="222">
        <v>8590</v>
      </c>
      <c r="B638" s="226" t="s">
        <v>595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596</v>
      </c>
    </row>
    <row r="639" spans="1:14" s="211" customFormat="1" ht="12.65" customHeight="1" x14ac:dyDescent="0.3">
      <c r="A639" s="222">
        <v>8660</v>
      </c>
      <c r="B639" s="226" t="s">
        <v>597</v>
      </c>
      <c r="C639" s="227">
        <f>BS85</f>
        <v>2288044.54</v>
      </c>
      <c r="D639" s="227">
        <f>(D615/D612)*BS90</f>
        <v>567400.62926631689</v>
      </c>
      <c r="E639" s="229">
        <f>(E623/E612)*SUM(C639:D639)</f>
        <v>285135.58207272837</v>
      </c>
      <c r="F639" s="229">
        <f>(F624/F612)*BS64</f>
        <v>25.133997853053724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598</v>
      </c>
    </row>
    <row r="640" spans="1:14" s="211" customFormat="1" ht="12.65" customHeight="1" x14ac:dyDescent="0.3">
      <c r="A640" s="222">
        <v>8670</v>
      </c>
      <c r="B640" s="226" t="s">
        <v>599</v>
      </c>
      <c r="C640" s="227">
        <f>BT85</f>
        <v>2043339</v>
      </c>
      <c r="D640" s="227">
        <f>(D615/D612)*BT90</f>
        <v>313621.2700889901</v>
      </c>
      <c r="E640" s="229">
        <f>(E623/E612)*SUM(C640:D640)</f>
        <v>235358.48132107465</v>
      </c>
      <c r="F640" s="229">
        <f>(F624/F612)*BT64</f>
        <v>20.119444787720745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600</v>
      </c>
    </row>
    <row r="641" spans="1:14" s="211" customFormat="1" ht="12.65" customHeight="1" x14ac:dyDescent="0.3">
      <c r="A641" s="222">
        <v>8680</v>
      </c>
      <c r="B641" s="226" t="s">
        <v>601</v>
      </c>
      <c r="C641" s="227">
        <f>BU85</f>
        <v>8113</v>
      </c>
      <c r="D641" s="227">
        <f>(D615/D612)*BU90</f>
        <v>0</v>
      </c>
      <c r="E641" s="229">
        <f>(E623/E612)*SUM(C641:D641)</f>
        <v>810.13811865644402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602</v>
      </c>
    </row>
    <row r="642" spans="1:14" s="211" customFormat="1" ht="12.65" customHeight="1" x14ac:dyDescent="0.3">
      <c r="A642" s="222">
        <v>8690</v>
      </c>
      <c r="B642" s="226" t="s">
        <v>603</v>
      </c>
      <c r="C642" s="227">
        <f>BV85</f>
        <v>2235</v>
      </c>
      <c r="D642" s="227">
        <f>(D615/D612)*BV90</f>
        <v>270194.71469568746</v>
      </c>
      <c r="E642" s="229">
        <f>(E623/E612)*SUM(C642:D642)</f>
        <v>27203.956185095038</v>
      </c>
      <c r="F642" s="229">
        <f>(F624/F612)*BV64</f>
        <v>0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604</v>
      </c>
    </row>
    <row r="643" spans="1:14" s="211" customFormat="1" ht="12.65" customHeight="1" x14ac:dyDescent="0.3">
      <c r="A643" s="222">
        <v>8700</v>
      </c>
      <c r="B643" s="226" t="s">
        <v>605</v>
      </c>
      <c r="C643" s="227">
        <f>BW85</f>
        <v>37319422.640000001</v>
      </c>
      <c r="D643" s="227">
        <f>(D615/D612)*BW90</f>
        <v>152001.83071376136</v>
      </c>
      <c r="E643" s="229">
        <f>(E623/E612)*SUM(C643:D643)</f>
        <v>3741776.0784026976</v>
      </c>
      <c r="F643" s="229">
        <f>(F624/F612)*BW64</f>
        <v>11.790518379127938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606</v>
      </c>
    </row>
    <row r="644" spans="1:14" s="211" customFormat="1" ht="12.65" customHeight="1" x14ac:dyDescent="0.3">
      <c r="A644" s="222">
        <v>8710</v>
      </c>
      <c r="B644" s="226" t="s">
        <v>607</v>
      </c>
      <c r="C644" s="227">
        <f>BX85</f>
        <v>433</v>
      </c>
      <c r="D644" s="227">
        <f>(D615/D612)*BX90</f>
        <v>0</v>
      </c>
      <c r="E644" s="229">
        <f>(E623/E612)*SUM(C644:D644)</f>
        <v>43.237989076573427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608</v>
      </c>
    </row>
    <row r="645" spans="1:14" s="211" customFormat="1" ht="12.65" customHeight="1" x14ac:dyDescent="0.3">
      <c r="A645" s="222">
        <v>8720</v>
      </c>
      <c r="B645" s="226" t="s">
        <v>609</v>
      </c>
      <c r="C645" s="227">
        <f>BY85</f>
        <v>23236361.259999998</v>
      </c>
      <c r="D645" s="227">
        <f>(D615/D612)*BY90</f>
        <v>1622669.4800584507</v>
      </c>
      <c r="E645" s="229">
        <f>(E623/E612)*SUM(C645:D645)</f>
        <v>2482342.9551797928</v>
      </c>
      <c r="F645" s="229">
        <f>(F624/F612)*BY64</f>
        <v>130.81221866222089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610</v>
      </c>
    </row>
    <row r="646" spans="1:14" s="211" customFormat="1" ht="12.65" customHeight="1" x14ac:dyDescent="0.3">
      <c r="A646" s="222">
        <v>8730</v>
      </c>
      <c r="B646" s="226" t="s">
        <v>611</v>
      </c>
      <c r="C646" s="227">
        <f>BZ85</f>
        <v>5746959</v>
      </c>
      <c r="D646" s="227">
        <f>(D615/D612)*BZ90</f>
        <v>89523.26356446369</v>
      </c>
      <c r="E646" s="229">
        <f>(E623/E612)*SUM(C646:D646)</f>
        <v>582812.3703409119</v>
      </c>
      <c r="F646" s="229">
        <f>(F624/F612)*BZ64</f>
        <v>14.630665347801852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612</v>
      </c>
    </row>
    <row r="647" spans="1:14" s="211" customFormat="1" ht="12.65" customHeight="1" x14ac:dyDescent="0.3">
      <c r="A647" s="222">
        <v>8740</v>
      </c>
      <c r="B647" s="226" t="s">
        <v>613</v>
      </c>
      <c r="C647" s="227">
        <f>CA85</f>
        <v>20988412.82</v>
      </c>
      <c r="D647" s="227">
        <f>(D615/D612)*CA90</f>
        <v>139982.72519908947</v>
      </c>
      <c r="E647" s="229">
        <f>(E623/E612)*SUM(C647:D647)</f>
        <v>2109813.7085192632</v>
      </c>
      <c r="F647" s="229">
        <f>(F624/F612)*CA64</f>
        <v>32.811514406446094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614</v>
      </c>
    </row>
    <row r="648" spans="1:14" s="211" customFormat="1" ht="12.65" customHeight="1" x14ac:dyDescent="0.3">
      <c r="A648" s="222"/>
      <c r="B648" s="222"/>
      <c r="C648" s="211">
        <f>SUM(C614:C647)</f>
        <v>264855970.80000001</v>
      </c>
      <c r="L648" s="225"/>
    </row>
    <row r="666" spans="1:14" s="211" customFormat="1" ht="12.65" customHeight="1" x14ac:dyDescent="0.3">
      <c r="C666" s="220" t="s">
        <v>615</v>
      </c>
      <c r="M666" s="220" t="s">
        <v>616</v>
      </c>
    </row>
    <row r="667" spans="1:14" s="211" customFormat="1" ht="12.65" customHeight="1" x14ac:dyDescent="0.3">
      <c r="C667" s="220" t="s">
        <v>545</v>
      </c>
      <c r="D667" s="220" t="s">
        <v>546</v>
      </c>
      <c r="E667" s="221" t="s">
        <v>547</v>
      </c>
      <c r="F667" s="220" t="s">
        <v>548</v>
      </c>
      <c r="G667" s="220" t="s">
        <v>549</v>
      </c>
      <c r="H667" s="220" t="s">
        <v>550</v>
      </c>
      <c r="I667" s="220" t="s">
        <v>551</v>
      </c>
      <c r="J667" s="220" t="s">
        <v>552</v>
      </c>
      <c r="K667" s="220" t="s">
        <v>553</v>
      </c>
      <c r="L667" s="221" t="s">
        <v>554</v>
      </c>
      <c r="M667" s="220" t="s">
        <v>617</v>
      </c>
    </row>
    <row r="668" spans="1:14" s="211" customFormat="1" ht="12.65" customHeight="1" x14ac:dyDescent="0.3">
      <c r="A668" s="222">
        <v>6010</v>
      </c>
      <c r="B668" s="221" t="s">
        <v>344</v>
      </c>
      <c r="C668" s="227">
        <f>C85</f>
        <v>31661711</v>
      </c>
      <c r="D668" s="227">
        <f>(D615/D612)*C90</f>
        <v>290257.77508415893</v>
      </c>
      <c r="E668" s="229">
        <f>(E623/E612)*SUM(C668:D668)</f>
        <v>3190620.9627531278</v>
      </c>
      <c r="F668" s="229">
        <f>(F624/F612)*C64</f>
        <v>2268.7432718891914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618</v>
      </c>
    </row>
    <row r="669" spans="1:14" s="211" customFormat="1" ht="12.65" customHeight="1" x14ac:dyDescent="0.3">
      <c r="A669" s="222">
        <v>6030</v>
      </c>
      <c r="B669" s="221" t="s">
        <v>345</v>
      </c>
      <c r="C669" s="227">
        <f>D85</f>
        <v>0</v>
      </c>
      <c r="D669" s="227">
        <f>(D615/D612)*D90</f>
        <v>690575.61090442142</v>
      </c>
      <c r="E669" s="229">
        <f>(E623/E612)*SUM(C669:D669)</f>
        <v>68958.662172825396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619</v>
      </c>
    </row>
    <row r="670" spans="1:14" s="211" customFormat="1" ht="12.65" customHeight="1" x14ac:dyDescent="0.3">
      <c r="A670" s="222">
        <v>6070</v>
      </c>
      <c r="B670" s="221" t="s">
        <v>620</v>
      </c>
      <c r="C670" s="227">
        <f>E85</f>
        <v>157438953</v>
      </c>
      <c r="D670" s="227">
        <f>(D615/D612)*E90</f>
        <v>140958.91008561838</v>
      </c>
      <c r="E670" s="229">
        <f>(E623/E612)*SUM(C670:D670)</f>
        <v>15735423.810290266</v>
      </c>
      <c r="F670" s="229">
        <f>(F624/F612)*E64</f>
        <v>5567.9348570637221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621</v>
      </c>
    </row>
    <row r="671" spans="1:14" s="211" customFormat="1" ht="12.65" customHeight="1" x14ac:dyDescent="0.3">
      <c r="A671" s="222">
        <v>6100</v>
      </c>
      <c r="B671" s="221" t="s">
        <v>622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623</v>
      </c>
    </row>
    <row r="672" spans="1:14" s="211" customFormat="1" ht="12.65" customHeight="1" x14ac:dyDescent="0.3">
      <c r="A672" s="222">
        <v>6120</v>
      </c>
      <c r="B672" s="221" t="s">
        <v>624</v>
      </c>
      <c r="C672" s="227">
        <f>G85</f>
        <v>7376192.6200000001</v>
      </c>
      <c r="D672" s="227">
        <f>(D615/D612)*G90</f>
        <v>655916.94581547449</v>
      </c>
      <c r="E672" s="229">
        <f>(E623/E612)*SUM(C672:D672)</f>
        <v>802060.65974265698</v>
      </c>
      <c r="F672" s="229">
        <f>(F624/F612)*G64</f>
        <v>154.95477071565952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625</v>
      </c>
    </row>
    <row r="673" spans="1:14" s="211" customFormat="1" ht="12.65" customHeight="1" x14ac:dyDescent="0.3">
      <c r="A673" s="222">
        <v>6140</v>
      </c>
      <c r="B673" s="221" t="s">
        <v>626</v>
      </c>
      <c r="C673" s="227">
        <f>H85</f>
        <v>11533931.58</v>
      </c>
      <c r="D673" s="227">
        <f>(D615/D612)*H90</f>
        <v>0</v>
      </c>
      <c r="E673" s="229">
        <f>(E623/E612)*SUM(C673:D673)</f>
        <v>1151741.357196271</v>
      </c>
      <c r="F673" s="229">
        <f>(F624/F612)*H64</f>
        <v>107.78488028088537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627</v>
      </c>
    </row>
    <row r="674" spans="1:14" s="211" customFormat="1" ht="12.65" customHeight="1" x14ac:dyDescent="0.3">
      <c r="A674" s="222">
        <v>6150</v>
      </c>
      <c r="B674" s="221" t="s">
        <v>628</v>
      </c>
      <c r="C674" s="227">
        <f>I85</f>
        <v>5597141</v>
      </c>
      <c r="D674" s="227">
        <f>(D615/D612)*I90</f>
        <v>3480905.7718524192</v>
      </c>
      <c r="E674" s="229">
        <f>(E623/E612)*SUM(C674:D674)</f>
        <v>906504.5892793939</v>
      </c>
      <c r="F674" s="229">
        <f>(F624/F612)*I64</f>
        <v>65.774155899298691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629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17730772.310000002</v>
      </c>
      <c r="D675" s="227">
        <f>(D615/D612)*J90</f>
        <v>0</v>
      </c>
      <c r="E675" s="229">
        <f>(E623/E612)*SUM(C675:D675)</f>
        <v>1770537.9664179925</v>
      </c>
      <c r="F675" s="229">
        <f>(F624/F612)*J64</f>
        <v>922.05110774056482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630</v>
      </c>
    </row>
    <row r="676" spans="1:14" s="211" customFormat="1" ht="12.65" customHeight="1" x14ac:dyDescent="0.3">
      <c r="A676" s="222">
        <v>6200</v>
      </c>
      <c r="B676" s="221" t="s">
        <v>350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631</v>
      </c>
    </row>
    <row r="677" spans="1:14" s="211" customFormat="1" ht="12.65" customHeight="1" x14ac:dyDescent="0.3">
      <c r="A677" s="222">
        <v>6210</v>
      </c>
      <c r="B677" s="221" t="s">
        <v>351</v>
      </c>
      <c r="C677" s="227">
        <f>L85</f>
        <v>0</v>
      </c>
      <c r="D677" s="227">
        <f>(D615/D612)*L90</f>
        <v>1731360.9678654012</v>
      </c>
      <c r="E677" s="229">
        <f>(E623/E612)*SUM(C677:D677)</f>
        <v>172888.14461009196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632</v>
      </c>
    </row>
    <row r="678" spans="1:14" s="211" customFormat="1" ht="12.65" customHeight="1" x14ac:dyDescent="0.3">
      <c r="A678" s="222">
        <v>6330</v>
      </c>
      <c r="B678" s="221" t="s">
        <v>633</v>
      </c>
      <c r="C678" s="227">
        <f>M85</f>
        <v>21045</v>
      </c>
      <c r="D678" s="227">
        <f>(D615/D612)*M90</f>
        <v>0</v>
      </c>
      <c r="E678" s="229">
        <f>(E623/E612)*SUM(C678:D678)</f>
        <v>2101.4860972667157</v>
      </c>
      <c r="F678" s="229">
        <f>(F624/F612)*M64</f>
        <v>5.7740969564966882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634</v>
      </c>
    </row>
    <row r="679" spans="1:14" s="211" customFormat="1" ht="12.65" customHeight="1" x14ac:dyDescent="0.3">
      <c r="A679" s="222">
        <v>6400</v>
      </c>
      <c r="B679" s="221" t="s">
        <v>635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636</v>
      </c>
    </row>
    <row r="680" spans="1:14" s="211" customFormat="1" ht="12.65" customHeight="1" x14ac:dyDescent="0.3">
      <c r="A680" s="222">
        <v>7010</v>
      </c>
      <c r="B680" s="221" t="s">
        <v>637</v>
      </c>
      <c r="C680" s="227">
        <f>O85</f>
        <v>40482605.32</v>
      </c>
      <c r="D680" s="227">
        <f>(D615/D612)*O90</f>
        <v>0</v>
      </c>
      <c r="E680" s="229">
        <f>(E623/E612)*SUM(C680:D680)</f>
        <v>4042462.9252133798</v>
      </c>
      <c r="F680" s="229">
        <f>(F624/F612)*O64</f>
        <v>2420.4462046076906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638</v>
      </c>
    </row>
    <row r="681" spans="1:14" s="211" customFormat="1" ht="12.65" customHeight="1" x14ac:dyDescent="0.3">
      <c r="A681" s="222">
        <v>7020</v>
      </c>
      <c r="B681" s="221" t="s">
        <v>639</v>
      </c>
      <c r="C681" s="227">
        <f>P85</f>
        <v>103678971.97</v>
      </c>
      <c r="D681" s="227">
        <f>(D615/D612)*P90</f>
        <v>0</v>
      </c>
      <c r="E681" s="229">
        <f>(E623/E612)*SUM(C681:D681)</f>
        <v>10353049.093554787</v>
      </c>
      <c r="F681" s="229">
        <f>(F624/F612)*P64</f>
        <v>61745.872530871355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640</v>
      </c>
    </row>
    <row r="682" spans="1:14" s="211" customFormat="1" ht="12.65" customHeight="1" x14ac:dyDescent="0.3">
      <c r="A682" s="222">
        <v>7030</v>
      </c>
      <c r="B682" s="221" t="s">
        <v>641</v>
      </c>
      <c r="C682" s="227">
        <f>Q85</f>
        <v>8884925</v>
      </c>
      <c r="D682" s="227">
        <f>(D615/D612)*Q90</f>
        <v>712655.98333781364</v>
      </c>
      <c r="E682" s="229">
        <f>(E623/E612)*SUM(C682:D682)</f>
        <v>958383.60674154572</v>
      </c>
      <c r="F682" s="229">
        <f>(F624/F612)*Q64</f>
        <v>1370.7435188223374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642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16240590</v>
      </c>
      <c r="D683" s="227">
        <f>(D615/D612)*R90</f>
        <v>0</v>
      </c>
      <c r="E683" s="229">
        <f>(E623/E612)*SUM(C683:D683)</f>
        <v>1621733.1478455144</v>
      </c>
      <c r="F683" s="229">
        <f>(F624/F612)*R64</f>
        <v>1207.8584845294677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643</v>
      </c>
    </row>
    <row r="684" spans="1:14" s="211" customFormat="1" ht="12.65" customHeight="1" x14ac:dyDescent="0.3">
      <c r="A684" s="222">
        <v>7050</v>
      </c>
      <c r="B684" s="221" t="s">
        <v>644</v>
      </c>
      <c r="C684" s="227">
        <f>S85</f>
        <v>761468</v>
      </c>
      <c r="D684" s="227">
        <f>(D615/D612)*S90</f>
        <v>0</v>
      </c>
      <c r="E684" s="229">
        <f>(E623/E612)*SUM(C684:D684)</f>
        <v>76037.748420693344</v>
      </c>
      <c r="F684" s="229">
        <f>(F624/F612)*S64</f>
        <v>-159.65273859136511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645</v>
      </c>
    </row>
    <row r="685" spans="1:14" s="211" customFormat="1" ht="12.65" customHeight="1" x14ac:dyDescent="0.3">
      <c r="A685" s="222">
        <v>7060</v>
      </c>
      <c r="B685" s="221" t="s">
        <v>646</v>
      </c>
      <c r="C685" s="227">
        <f>T85</f>
        <v>3885204</v>
      </c>
      <c r="D685" s="227">
        <f>(D615/D612)*T90</f>
        <v>0</v>
      </c>
      <c r="E685" s="229">
        <f>(E623/E612)*SUM(C685:D685)</f>
        <v>387963.99102138431</v>
      </c>
      <c r="F685" s="229">
        <f>(F624/F612)*T64</f>
        <v>582.07379021290387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647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33718443</v>
      </c>
      <c r="D686" s="227">
        <f>(D615/D612)*U90</f>
        <v>0</v>
      </c>
      <c r="E686" s="229">
        <f>(E623/E612)*SUM(C686:D686)</f>
        <v>3367015.4044181611</v>
      </c>
      <c r="F686" s="229">
        <f>(F624/F612)*U64</f>
        <v>5498.4632988263056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648</v>
      </c>
    </row>
    <row r="687" spans="1:14" s="211" customFormat="1" ht="12.65" customHeight="1" x14ac:dyDescent="0.3">
      <c r="A687" s="222">
        <v>7110</v>
      </c>
      <c r="B687" s="221" t="s">
        <v>649</v>
      </c>
      <c r="C687" s="227">
        <f>V85</f>
        <v>34392001.140000001</v>
      </c>
      <c r="D687" s="227">
        <f>(D615/D612)*V90</f>
        <v>0</v>
      </c>
      <c r="E687" s="229">
        <f>(E623/E612)*SUM(C687:D687)</f>
        <v>3434274.7566115959</v>
      </c>
      <c r="F687" s="229">
        <f>(F624/F612)*V64</f>
        <v>27541.612586333675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650</v>
      </c>
    </row>
    <row r="688" spans="1:14" s="211" customFormat="1" ht="12.65" customHeight="1" x14ac:dyDescent="0.3">
      <c r="A688" s="222">
        <v>7120</v>
      </c>
      <c r="B688" s="221" t="s">
        <v>651</v>
      </c>
      <c r="C688" s="227">
        <f>W85</f>
        <v>4589991</v>
      </c>
      <c r="D688" s="227">
        <f>(D615/D612)*W90</f>
        <v>72051.741624753529</v>
      </c>
      <c r="E688" s="229">
        <f>(E623/E612)*SUM(C688:D688)</f>
        <v>465536.61232538003</v>
      </c>
      <c r="F688" s="229">
        <f>(F624/F612)*W64</f>
        <v>473.69482414407577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652</v>
      </c>
    </row>
    <row r="689" spans="1:14" s="211" customFormat="1" ht="12.65" customHeight="1" x14ac:dyDescent="0.3">
      <c r="A689" s="222">
        <v>7130</v>
      </c>
      <c r="B689" s="221" t="s">
        <v>653</v>
      </c>
      <c r="C689" s="227">
        <f>X85</f>
        <v>7071631</v>
      </c>
      <c r="D689" s="227">
        <f>(D615/D612)*X90</f>
        <v>2864227.6302993819</v>
      </c>
      <c r="E689" s="229">
        <f>(E623/E612)*SUM(C689:D689)</f>
        <v>992162.92591977492</v>
      </c>
      <c r="F689" s="229">
        <f>(F624/F612)*X64</f>
        <v>1244.0299709690375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654</v>
      </c>
    </row>
    <row r="690" spans="1:14" s="211" customFormat="1" ht="12.65" customHeight="1" x14ac:dyDescent="0.3">
      <c r="A690" s="222">
        <v>7140</v>
      </c>
      <c r="B690" s="221" t="s">
        <v>655</v>
      </c>
      <c r="C690" s="227">
        <f>Y85</f>
        <v>37533333</v>
      </c>
      <c r="D690" s="227">
        <f>(D615/D612)*Y90</f>
        <v>0</v>
      </c>
      <c r="E690" s="229">
        <f>(E623/E612)*SUM(C690:D690)</f>
        <v>3747958.0652688062</v>
      </c>
      <c r="F690" s="229">
        <f>(F624/F612)*Y64</f>
        <v>4232.3648647827877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656</v>
      </c>
    </row>
    <row r="691" spans="1:14" s="211" customFormat="1" ht="12.65" customHeight="1" x14ac:dyDescent="0.3">
      <c r="A691" s="222">
        <v>7150</v>
      </c>
      <c r="B691" s="221" t="s">
        <v>657</v>
      </c>
      <c r="C691" s="227">
        <f>Z85</f>
        <v>11593880</v>
      </c>
      <c r="D691" s="227">
        <f>(D615/D612)*Z90</f>
        <v>0</v>
      </c>
      <c r="E691" s="229">
        <f>(E623/E612)*SUM(C691:D691)</f>
        <v>1157727.6138455039</v>
      </c>
      <c r="F691" s="229">
        <f>(F624/F612)*Z64</f>
        <v>111.85228341675692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658</v>
      </c>
    </row>
    <row r="692" spans="1:14" s="211" customFormat="1" ht="12.65" customHeight="1" x14ac:dyDescent="0.3">
      <c r="A692" s="222">
        <v>7160</v>
      </c>
      <c r="B692" s="221" t="s">
        <v>659</v>
      </c>
      <c r="C692" s="227">
        <f>AA85</f>
        <v>7936917</v>
      </c>
      <c r="D692" s="227">
        <f>(D615/D612)*AA90</f>
        <v>1860151.7470124937</v>
      </c>
      <c r="E692" s="229">
        <f>(E623/E612)*SUM(C692:D692)</f>
        <v>978303.81400869554</v>
      </c>
      <c r="F692" s="229">
        <f>(F624/F612)*AA64</f>
        <v>7009.7107121365361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660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40177999</v>
      </c>
      <c r="D693" s="227">
        <f>(D615/D612)*AB90</f>
        <v>63233.264708630944</v>
      </c>
      <c r="E693" s="229">
        <f>(E623/E612)*SUM(C693:D693)</f>
        <v>4018360.1872732705</v>
      </c>
      <c r="F693" s="229">
        <f>(F624/F612)*AB64</f>
        <v>21335.737727055348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661</v>
      </c>
    </row>
    <row r="694" spans="1:14" s="211" customFormat="1" ht="12.65" customHeight="1" x14ac:dyDescent="0.3">
      <c r="A694" s="222">
        <v>7180</v>
      </c>
      <c r="B694" s="221" t="s">
        <v>662</v>
      </c>
      <c r="C694" s="227">
        <f>AC85</f>
        <v>13180708</v>
      </c>
      <c r="D694" s="227">
        <f>(D615/D612)*AC90</f>
        <v>260999.57260275996</v>
      </c>
      <c r="E694" s="229">
        <f>(E623/E612)*SUM(C694:D694)</f>
        <v>1342245.7394796594</v>
      </c>
      <c r="F694" s="229">
        <f>(F624/F612)*AC64</f>
        <v>2254.6636992788895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663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2797201</v>
      </c>
      <c r="D695" s="227">
        <f>(D615/D612)*AD90</f>
        <v>104181.0761253552</v>
      </c>
      <c r="E695" s="229">
        <f>(E623/E612)*SUM(C695:D695)</f>
        <v>289722.69402880844</v>
      </c>
      <c r="F695" s="229">
        <f>(F624/F612)*AD64</f>
        <v>0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664</v>
      </c>
    </row>
    <row r="696" spans="1:14" s="211" customFormat="1" ht="12.65" customHeight="1" x14ac:dyDescent="0.3">
      <c r="A696" s="222">
        <v>7200</v>
      </c>
      <c r="B696" s="221" t="s">
        <v>665</v>
      </c>
      <c r="C696" s="227">
        <f>AE85</f>
        <v>14208020</v>
      </c>
      <c r="D696" s="227">
        <f>(D615/D612)*AE90</f>
        <v>40332.568841180822</v>
      </c>
      <c r="E696" s="229">
        <f>(E623/E612)*SUM(C696:D696)</f>
        <v>1422794.7176229146</v>
      </c>
      <c r="F696" s="229">
        <f>(F624/F612)*AE64</f>
        <v>49.551444865386962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666</v>
      </c>
    </row>
    <row r="697" spans="1:14" s="211" customFormat="1" ht="12.65" customHeight="1" x14ac:dyDescent="0.3">
      <c r="A697" s="222">
        <v>7220</v>
      </c>
      <c r="B697" s="221" t="s">
        <v>667</v>
      </c>
      <c r="C697" s="227">
        <f>AF85</f>
        <v>0</v>
      </c>
      <c r="D697" s="227">
        <f>(D615/D612)*AF90</f>
        <v>7519.6314788642212</v>
      </c>
      <c r="E697" s="229">
        <f>(E623/E612)*SUM(C697:D697)</f>
        <v>750.88624421013606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668</v>
      </c>
    </row>
    <row r="698" spans="1:14" s="211" customFormat="1" ht="12.65" customHeight="1" x14ac:dyDescent="0.3">
      <c r="A698" s="222">
        <v>7230</v>
      </c>
      <c r="B698" s="221" t="s">
        <v>669</v>
      </c>
      <c r="C698" s="227">
        <f>AG85</f>
        <v>41652713</v>
      </c>
      <c r="D698" s="227">
        <f>(D615/D612)*AG90</f>
        <v>17660401.410401996</v>
      </c>
      <c r="E698" s="229">
        <f>(E623/E612)*SUM(C698:D698)</f>
        <v>5922817.0738441385</v>
      </c>
      <c r="F698" s="229">
        <f>(F624/F612)*AG64</f>
        <v>4128.6382678998007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670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671</v>
      </c>
    </row>
    <row r="700" spans="1:14" s="211" customFormat="1" ht="12.65" customHeight="1" x14ac:dyDescent="0.3">
      <c r="A700" s="222">
        <v>7250</v>
      </c>
      <c r="B700" s="221" t="s">
        <v>672</v>
      </c>
      <c r="C700" s="227">
        <f>AI85</f>
        <v>0</v>
      </c>
      <c r="D700" s="227">
        <f>(D615/D612)*AI90</f>
        <v>92218.02604534394</v>
      </c>
      <c r="E700" s="229">
        <f>(E623/E612)*SUM(C700:D700)</f>
        <v>9208.595849449759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673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29261313.469999999</v>
      </c>
      <c r="D701" s="227">
        <f>(D615/D612)*AJ90</f>
        <v>1044203.3712695542</v>
      </c>
      <c r="E701" s="229">
        <f>(E623/E612)*SUM(C701:D701)</f>
        <v>3026211.561530543</v>
      </c>
      <c r="F701" s="229">
        <f>(F624/F612)*AJ64</f>
        <v>1705.5356139026028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674</v>
      </c>
    </row>
    <row r="702" spans="1:14" s="211" customFormat="1" ht="12.65" customHeight="1" x14ac:dyDescent="0.3">
      <c r="A702" s="222">
        <v>7310</v>
      </c>
      <c r="B702" s="221" t="s">
        <v>675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676</v>
      </c>
    </row>
    <row r="703" spans="1:14" s="211" customFormat="1" ht="12.65" customHeight="1" x14ac:dyDescent="0.3">
      <c r="A703" s="222">
        <v>7320</v>
      </c>
      <c r="B703" s="221" t="s">
        <v>677</v>
      </c>
      <c r="C703" s="227">
        <f>AL85</f>
        <v>0</v>
      </c>
      <c r="D703" s="227">
        <f>(D615/D612)*AL90</f>
        <v>58858.206393655404</v>
      </c>
      <c r="E703" s="229">
        <f>(E623/E612)*SUM(C703:D703)</f>
        <v>5877.3914205902465</v>
      </c>
      <c r="F703" s="229">
        <f>(F624/F612)*AL64</f>
        <v>0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678</v>
      </c>
    </row>
    <row r="704" spans="1:14" s="211" customFormat="1" ht="12.65" customHeight="1" x14ac:dyDescent="0.3">
      <c r="A704" s="222">
        <v>7330</v>
      </c>
      <c r="B704" s="221" t="s">
        <v>679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680</v>
      </c>
    </row>
    <row r="705" spans="1:14" s="211" customFormat="1" ht="12.65" customHeight="1" x14ac:dyDescent="0.3">
      <c r="A705" s="222">
        <v>7340</v>
      </c>
      <c r="B705" s="221" t="s">
        <v>681</v>
      </c>
      <c r="C705" s="227">
        <f>AN85</f>
        <v>0</v>
      </c>
      <c r="D705" s="227">
        <f>(D615/D612)*AN90</f>
        <v>216975.54830831851</v>
      </c>
      <c r="E705" s="229">
        <f>(E623/E612)*SUM(C705:D705)</f>
        <v>21666.481264754286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682</v>
      </c>
    </row>
    <row r="706" spans="1:14" s="211" customFormat="1" ht="12.65" customHeight="1" x14ac:dyDescent="0.3">
      <c r="A706" s="222">
        <v>7350</v>
      </c>
      <c r="B706" s="221" t="s">
        <v>683</v>
      </c>
      <c r="C706" s="227">
        <f>AO85</f>
        <v>7555645.1899999995</v>
      </c>
      <c r="D706" s="227">
        <f>(D615/D612)*AO90</f>
        <v>0</v>
      </c>
      <c r="E706" s="229">
        <f>(E623/E612)*SUM(C706:D706)</f>
        <v>754482.45771751634</v>
      </c>
      <c r="F706" s="229">
        <f>(F624/F612)*AO64</f>
        <v>219.29452211380686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684</v>
      </c>
    </row>
    <row r="707" spans="1:14" s="211" customFormat="1" ht="12.65" customHeight="1" x14ac:dyDescent="0.3">
      <c r="A707" s="222">
        <v>7380</v>
      </c>
      <c r="B707" s="221" t="s">
        <v>685</v>
      </c>
      <c r="C707" s="227">
        <f>AP85</f>
        <v>0</v>
      </c>
      <c r="D707" s="227">
        <f>(D615/D612)*AP90</f>
        <v>1417382.1734797342</v>
      </c>
      <c r="E707" s="229">
        <f>(E623/E612)*SUM(C707:D707)</f>
        <v>141535.23079502693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686</v>
      </c>
    </row>
    <row r="708" spans="1:14" s="211" customFormat="1" ht="12.65" customHeight="1" x14ac:dyDescent="0.3">
      <c r="A708" s="222">
        <v>7390</v>
      </c>
      <c r="B708" s="221" t="s">
        <v>687</v>
      </c>
      <c r="C708" s="227">
        <f>AQ85</f>
        <v>0</v>
      </c>
      <c r="D708" s="227">
        <f>(D615/D612)*AQ90</f>
        <v>127833.73514069176</v>
      </c>
      <c r="E708" s="229">
        <f>(E623/E612)*SUM(C708:D708)</f>
        <v>12765.066151572313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688</v>
      </c>
    </row>
    <row r="709" spans="1:14" s="211" customFormat="1" ht="12.65" customHeight="1" x14ac:dyDescent="0.3">
      <c r="A709" s="222">
        <v>7400</v>
      </c>
      <c r="B709" s="221" t="s">
        <v>689</v>
      </c>
      <c r="C709" s="227">
        <f>AR85</f>
        <v>0</v>
      </c>
      <c r="D709" s="227">
        <f>(D615/D612)*AR90</f>
        <v>180197.71434805533</v>
      </c>
      <c r="E709" s="229">
        <f>(E623/E612)*SUM(C709:D709)</f>
        <v>17993.964906708352</v>
      </c>
      <c r="F709" s="229">
        <f>(F624/F612)*AR64</f>
        <v>0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690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691</v>
      </c>
    </row>
    <row r="711" spans="1:14" s="211" customFormat="1" ht="12.65" customHeight="1" x14ac:dyDescent="0.3">
      <c r="A711" s="222">
        <v>7420</v>
      </c>
      <c r="B711" s="221" t="s">
        <v>692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693</v>
      </c>
    </row>
    <row r="712" spans="1:14" s="211" customFormat="1" ht="12.65" customHeight="1" x14ac:dyDescent="0.3">
      <c r="A712" s="222">
        <v>7430</v>
      </c>
      <c r="B712" s="221" t="s">
        <v>694</v>
      </c>
      <c r="C712" s="227">
        <f>AU85</f>
        <v>788021</v>
      </c>
      <c r="D712" s="227">
        <f>(D615/D612)*AU90</f>
        <v>567390.37522339122</v>
      </c>
      <c r="E712" s="229">
        <f>(E623/E612)*SUM(C712:D712)</f>
        <v>135347.02594958973</v>
      </c>
      <c r="F712" s="229">
        <f>(F624/F612)*AU64</f>
        <v>2.3841600700336052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695</v>
      </c>
    </row>
    <row r="713" spans="1:14" s="211" customFormat="1" ht="12.65" customHeight="1" x14ac:dyDescent="0.3">
      <c r="A713" s="222">
        <v>7490</v>
      </c>
      <c r="B713" s="221" t="s">
        <v>696</v>
      </c>
      <c r="C713" s="227">
        <f>AV85</f>
        <v>6680881</v>
      </c>
      <c r="D713" s="227">
        <f>(D615/D612)*AV90</f>
        <v>313636.99295480951</v>
      </c>
      <c r="E713" s="229">
        <f>(E623/E612)*SUM(C713:D713)</f>
        <v>698450.09832627338</v>
      </c>
      <c r="F713" s="229">
        <f>(F624/F612)*AV64</f>
        <v>529.89195235221757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697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963288179.4000001</v>
      </c>
      <c r="D715" s="211">
        <f>SUM(D616:D647)+SUM(D668:D713)</f>
        <v>44307037.930000022</v>
      </c>
      <c r="E715" s="211">
        <f>SUM(E624:E647)+SUM(E668:E713)</f>
        <v>87457625.669993699</v>
      </c>
      <c r="F715" s="211">
        <f>SUM(F625:F648)+SUM(F668:F713)</f>
        <v>155957.80900505779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698</v>
      </c>
    </row>
    <row r="716" spans="1:14" s="211" customFormat="1" ht="12.65" customHeight="1" x14ac:dyDescent="0.3">
      <c r="C716" s="224">
        <f>CE85</f>
        <v>963288179.4000001</v>
      </c>
      <c r="D716" s="211">
        <f>D615</f>
        <v>44307037.93</v>
      </c>
      <c r="E716" s="211">
        <f>E623</f>
        <v>87457625.669993728</v>
      </c>
      <c r="F716" s="211">
        <f>F624</f>
        <v>155957.80900505776</v>
      </c>
      <c r="G716" s="211">
        <f>G625</f>
        <v>18152204.255125489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264855970.80000001</v>
      </c>
      <c r="N716" s="221" t="s">
        <v>699</v>
      </c>
    </row>
  </sheetData>
  <sheetProtection algorithmName="SHA-512" hashValue="ei/tMZ08L7lO+IH66BIsBaJg5698Fzg0IcgWU4V2S0le0l3i/45fu04bSBEd7X/opCqayiYX92RDEKDcJuqNVQ==" saltValue="DEXWFk/O1mxni07O6l4hn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B1EAA-18D9-4B69-9BB0-3F579CEA6CE4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906</v>
      </c>
      <c r="B1" s="178"/>
      <c r="C1" s="178"/>
    </row>
    <row r="2" spans="1:3" ht="20.149999999999999" customHeight="1" x14ac:dyDescent="0.35">
      <c r="A2" s="177"/>
      <c r="B2" s="178"/>
      <c r="C2" s="103" t="s">
        <v>907</v>
      </c>
    </row>
    <row r="3" spans="1:3" ht="20.149999999999999" customHeight="1" x14ac:dyDescent="0.35">
      <c r="A3" s="129" t="str">
        <f>"Hospital: "&amp;data!C98</f>
        <v>Hospital: Providence Regional Medical Center Everett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908</v>
      </c>
      <c r="C4" s="182"/>
    </row>
    <row r="5" spans="1:3" ht="20.149999999999999" customHeight="1" x14ac:dyDescent="0.35">
      <c r="A5" s="183">
        <v>1</v>
      </c>
      <c r="B5" s="184" t="s">
        <v>425</v>
      </c>
      <c r="C5" s="184"/>
    </row>
    <row r="6" spans="1:3" ht="20.149999999999999" customHeight="1" x14ac:dyDescent="0.35">
      <c r="A6" s="183">
        <v>2</v>
      </c>
      <c r="B6" s="185" t="s">
        <v>426</v>
      </c>
      <c r="C6" s="185">
        <f>data!C266</f>
        <v>115197611</v>
      </c>
    </row>
    <row r="7" spans="1:3" ht="20.149999999999999" customHeight="1" x14ac:dyDescent="0.35">
      <c r="A7" s="183">
        <v>3</v>
      </c>
      <c r="B7" s="185" t="s">
        <v>427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428</v>
      </c>
      <c r="C8" s="185">
        <f>data!C268</f>
        <v>405327702</v>
      </c>
    </row>
    <row r="9" spans="1:3" ht="20.149999999999999" customHeight="1" x14ac:dyDescent="0.35">
      <c r="A9" s="183">
        <v>5</v>
      </c>
      <c r="B9" s="185" t="s">
        <v>909</v>
      </c>
      <c r="C9" s="185">
        <f>data!C269</f>
        <v>221508265</v>
      </c>
    </row>
    <row r="10" spans="1:3" ht="20.149999999999999" customHeight="1" x14ac:dyDescent="0.35">
      <c r="A10" s="183">
        <v>6</v>
      </c>
      <c r="B10" s="185" t="s">
        <v>910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911</v>
      </c>
      <c r="C11" s="185">
        <f>data!C271</f>
        <v>25149986</v>
      </c>
    </row>
    <row r="12" spans="1:3" ht="20.149999999999999" customHeight="1" x14ac:dyDescent="0.35">
      <c r="A12" s="183">
        <v>8</v>
      </c>
      <c r="B12" s="185" t="s">
        <v>432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433</v>
      </c>
      <c r="C13" s="185">
        <f>data!C273</f>
        <v>10130304</v>
      </c>
    </row>
    <row r="14" spans="1:3" ht="20.149999999999999" customHeight="1" x14ac:dyDescent="0.35">
      <c r="A14" s="183">
        <v>10</v>
      </c>
      <c r="B14" s="185" t="s">
        <v>434</v>
      </c>
      <c r="C14" s="185">
        <f>data!C274</f>
        <v>672674</v>
      </c>
    </row>
    <row r="15" spans="1:3" ht="20.149999999999999" customHeight="1" x14ac:dyDescent="0.35">
      <c r="A15" s="183">
        <v>11</v>
      </c>
      <c r="B15" s="185" t="s">
        <v>912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913</v>
      </c>
      <c r="C16" s="185">
        <f>data!D276</f>
        <v>334970012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914</v>
      </c>
      <c r="C18" s="184"/>
    </row>
    <row r="19" spans="1:3" ht="20.149999999999999" customHeight="1" x14ac:dyDescent="0.35">
      <c r="A19" s="183">
        <v>15</v>
      </c>
      <c r="B19" s="185" t="s">
        <v>426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427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438</v>
      </c>
      <c r="C21" s="185">
        <f>data!C280</f>
        <v>23325549</v>
      </c>
    </row>
    <row r="22" spans="1:3" ht="20.149999999999999" customHeight="1" x14ac:dyDescent="0.35">
      <c r="A22" s="183">
        <v>18</v>
      </c>
      <c r="B22" s="185" t="s">
        <v>915</v>
      </c>
      <c r="C22" s="185">
        <f>data!D281</f>
        <v>23325549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916</v>
      </c>
      <c r="C24" s="184"/>
    </row>
    <row r="25" spans="1:3" ht="20.149999999999999" customHeight="1" x14ac:dyDescent="0.35">
      <c r="A25" s="183">
        <v>21</v>
      </c>
      <c r="B25" s="185" t="s">
        <v>395</v>
      </c>
      <c r="C25" s="185">
        <f>data!C283</f>
        <v>23626040</v>
      </c>
    </row>
    <row r="26" spans="1:3" ht="20.149999999999999" customHeight="1" x14ac:dyDescent="0.35">
      <c r="A26" s="183">
        <v>22</v>
      </c>
      <c r="B26" s="185" t="s">
        <v>396</v>
      </c>
      <c r="C26" s="185">
        <f>data!C284</f>
        <v>585387083</v>
      </c>
    </row>
    <row r="27" spans="1:3" ht="20.149999999999999" customHeight="1" x14ac:dyDescent="0.35">
      <c r="A27" s="183">
        <v>23</v>
      </c>
      <c r="B27" s="185" t="s">
        <v>397</v>
      </c>
      <c r="C27" s="185">
        <f>data!C285</f>
        <v>565979454</v>
      </c>
    </row>
    <row r="28" spans="1:3" ht="20.149999999999999" customHeight="1" x14ac:dyDescent="0.35">
      <c r="A28" s="183">
        <v>24</v>
      </c>
      <c r="B28" s="185" t="s">
        <v>917</v>
      </c>
      <c r="C28" s="185">
        <f>data!C286</f>
        <v>59249625</v>
      </c>
    </row>
    <row r="29" spans="1:3" ht="20.149999999999999" customHeight="1" x14ac:dyDescent="0.35">
      <c r="A29" s="183">
        <v>25</v>
      </c>
      <c r="B29" s="185" t="s">
        <v>399</v>
      </c>
      <c r="C29" s="185">
        <f>data!C287</f>
        <v>228725879</v>
      </c>
    </row>
    <row r="30" spans="1:3" ht="20.149999999999999" customHeight="1" x14ac:dyDescent="0.35">
      <c r="A30" s="183">
        <v>26</v>
      </c>
      <c r="B30" s="185" t="s">
        <v>443</v>
      </c>
      <c r="C30" s="185">
        <f>data!C288</f>
        <v>0</v>
      </c>
    </row>
    <row r="31" spans="1:3" ht="20.149999999999999" customHeight="1" x14ac:dyDescent="0.35">
      <c r="A31" s="183">
        <v>27</v>
      </c>
      <c r="B31" s="185" t="s">
        <v>402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403</v>
      </c>
      <c r="C32" s="185">
        <f>data!C290</f>
        <v>0</v>
      </c>
    </row>
    <row r="33" spans="1:3" ht="20.149999999999999" customHeight="1" x14ac:dyDescent="0.35">
      <c r="A33" s="183">
        <v>29</v>
      </c>
      <c r="B33" s="185" t="s">
        <v>616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918</v>
      </c>
      <c r="C34" s="185">
        <f>data!C292</f>
        <v>532004910</v>
      </c>
    </row>
    <row r="35" spans="1:3" ht="20.149999999999999" customHeight="1" x14ac:dyDescent="0.35">
      <c r="A35" s="183">
        <v>31</v>
      </c>
      <c r="B35" s="185" t="s">
        <v>919</v>
      </c>
      <c r="C35" s="185">
        <f>data!D293</f>
        <v>930963171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920</v>
      </c>
      <c r="C37" s="184"/>
    </row>
    <row r="38" spans="1:3" ht="20.149999999999999" customHeight="1" x14ac:dyDescent="0.35">
      <c r="A38" s="183">
        <v>34</v>
      </c>
      <c r="B38" s="185" t="s">
        <v>921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922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450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438</v>
      </c>
      <c r="C41" s="185">
        <f>data!C298</f>
        <v>37312521</v>
      </c>
    </row>
    <row r="42" spans="1:3" ht="20.149999999999999" customHeight="1" x14ac:dyDescent="0.35">
      <c r="A42" s="183">
        <v>38</v>
      </c>
      <c r="B42" s="185" t="s">
        <v>923</v>
      </c>
      <c r="C42" s="185">
        <f>data!D299</f>
        <v>37312521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924</v>
      </c>
      <c r="C44" s="184"/>
    </row>
    <row r="45" spans="1:3" ht="20.149999999999999" customHeight="1" x14ac:dyDescent="0.35">
      <c r="A45" s="183">
        <v>41</v>
      </c>
      <c r="B45" s="185" t="s">
        <v>453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454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925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456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926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927</v>
      </c>
      <c r="C50" s="185">
        <f>data!D308</f>
        <v>1326571253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928</v>
      </c>
      <c r="B53" s="178"/>
      <c r="C53" s="178"/>
    </row>
    <row r="54" spans="1:3" ht="20.149999999999999" customHeight="1" x14ac:dyDescent="0.35">
      <c r="A54" s="177"/>
      <c r="B54" s="178"/>
      <c r="C54" s="103" t="s">
        <v>929</v>
      </c>
    </row>
    <row r="55" spans="1:3" ht="20.149999999999999" customHeight="1" x14ac:dyDescent="0.35">
      <c r="A55" s="129" t="str">
        <f>"Hospital: "&amp;data!C98</f>
        <v>Hospital: Providence Regional Medical Center Everett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930</v>
      </c>
      <c r="C56" s="182"/>
    </row>
    <row r="57" spans="1:3" ht="20.149999999999999" customHeight="1" x14ac:dyDescent="0.35">
      <c r="A57" s="192">
        <v>1</v>
      </c>
      <c r="B57" s="177" t="s">
        <v>460</v>
      </c>
      <c r="C57" s="193"/>
    </row>
    <row r="58" spans="1:3" ht="20.149999999999999" customHeight="1" x14ac:dyDescent="0.35">
      <c r="A58" s="183">
        <v>2</v>
      </c>
      <c r="B58" s="185" t="s">
        <v>461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931</v>
      </c>
      <c r="C59" s="185">
        <f>data!C315</f>
        <v>39912306</v>
      </c>
    </row>
    <row r="60" spans="1:3" ht="20.149999999999999" customHeight="1" x14ac:dyDescent="0.35">
      <c r="A60" s="183">
        <v>4</v>
      </c>
      <c r="B60" s="185" t="s">
        <v>932</v>
      </c>
      <c r="C60" s="185">
        <f>data!C316</f>
        <v>15152010</v>
      </c>
    </row>
    <row r="61" spans="1:3" ht="20.149999999999999" customHeight="1" x14ac:dyDescent="0.35">
      <c r="A61" s="183">
        <v>5</v>
      </c>
      <c r="B61" s="185" t="s">
        <v>464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933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934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467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468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469</v>
      </c>
      <c r="C66" s="185">
        <f>data!C322</f>
        <v>9804475</v>
      </c>
    </row>
    <row r="67" spans="1:3" ht="20.149999999999999" customHeight="1" x14ac:dyDescent="0.35">
      <c r="A67" s="183">
        <v>11</v>
      </c>
      <c r="B67" s="185" t="s">
        <v>935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936</v>
      </c>
      <c r="C68" s="185">
        <f>data!D324</f>
        <v>64868791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937</v>
      </c>
      <c r="C70" s="184"/>
    </row>
    <row r="71" spans="1:3" ht="20.149999999999999" customHeight="1" x14ac:dyDescent="0.35">
      <c r="A71" s="183">
        <v>15</v>
      </c>
      <c r="B71" s="185" t="s">
        <v>473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938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475</v>
      </c>
      <c r="C73" s="185">
        <f>data!C328</f>
        <v>-318153</v>
      </c>
    </row>
    <row r="74" spans="1:3" ht="20.149999999999999" customHeight="1" x14ac:dyDescent="0.35">
      <c r="A74" s="183">
        <v>18</v>
      </c>
      <c r="B74" s="185" t="s">
        <v>939</v>
      </c>
      <c r="C74" s="185">
        <f>data!D329</f>
        <v>-318153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477</v>
      </c>
      <c r="C76" s="184"/>
    </row>
    <row r="77" spans="1:3" ht="20.149999999999999" customHeight="1" x14ac:dyDescent="0.35">
      <c r="A77" s="183">
        <v>21</v>
      </c>
      <c r="B77" s="185" t="s">
        <v>478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940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480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941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482</v>
      </c>
      <c r="C81" s="185">
        <f>data!C335</f>
        <v>384133156</v>
      </c>
    </row>
    <row r="82" spans="1:3" ht="20.149999999999999" customHeight="1" x14ac:dyDescent="0.35">
      <c r="A82" s="183">
        <v>26</v>
      </c>
      <c r="B82" s="185" t="s">
        <v>942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484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485</v>
      </c>
      <c r="C84" s="185">
        <f>data!C338</f>
        <v>5674044</v>
      </c>
    </row>
    <row r="85" spans="1:3" ht="20.149999999999999" customHeight="1" x14ac:dyDescent="0.35">
      <c r="A85" s="183">
        <v>29</v>
      </c>
      <c r="B85" s="185" t="s">
        <v>616</v>
      </c>
      <c r="C85" s="185">
        <f>data!D339</f>
        <v>389807200</v>
      </c>
    </row>
    <row r="86" spans="1:3" ht="20.149999999999999" customHeight="1" x14ac:dyDescent="0.35">
      <c r="A86" s="183">
        <v>30</v>
      </c>
      <c r="B86" s="185" t="s">
        <v>943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944</v>
      </c>
      <c r="C87" s="185">
        <f>data!D341</f>
        <v>389807200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945</v>
      </c>
      <c r="C89" s="185">
        <f>data!C343</f>
        <v>326718046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946</v>
      </c>
      <c r="C91" s="184"/>
    </row>
    <row r="92" spans="1:3" ht="20.149999999999999" customHeight="1" x14ac:dyDescent="0.35">
      <c r="A92" s="183">
        <v>36</v>
      </c>
      <c r="B92" s="185" t="s">
        <v>489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490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947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948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949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950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951</v>
      </c>
      <c r="C102" s="185">
        <f>data!C343+data!C345+data!C346+data!C347+data!C348-data!C349</f>
        <v>326718046</v>
      </c>
    </row>
    <row r="103" spans="1:3" ht="20.149999999999999" customHeight="1" x14ac:dyDescent="0.35">
      <c r="A103" s="183">
        <v>47</v>
      </c>
      <c r="B103" s="185" t="s">
        <v>952</v>
      </c>
      <c r="C103" s="185">
        <f>data!D352</f>
        <v>1326571253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953</v>
      </c>
      <c r="B106" s="178"/>
      <c r="C106" s="178"/>
    </row>
    <row r="107" spans="1:3" ht="20.149999999999999" customHeight="1" x14ac:dyDescent="0.35">
      <c r="A107" s="179"/>
      <c r="C107" s="103" t="s">
        <v>954</v>
      </c>
    </row>
    <row r="108" spans="1:3" ht="20.149999999999999" customHeight="1" x14ac:dyDescent="0.35">
      <c r="A108" s="129" t="str">
        <f>"Hospital: "&amp;data!C98</f>
        <v>Hospital: Providence Regional Medical Center Everett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955</v>
      </c>
      <c r="C110" s="184"/>
    </row>
    <row r="111" spans="1:3" ht="20.149999999999999" customHeight="1" x14ac:dyDescent="0.35">
      <c r="A111" s="183">
        <v>2</v>
      </c>
      <c r="B111" s="185" t="s">
        <v>498</v>
      </c>
      <c r="C111" s="185">
        <f>data!C358</f>
        <v>1937463427</v>
      </c>
    </row>
    <row r="112" spans="1:3" ht="20.149999999999999" customHeight="1" x14ac:dyDescent="0.35">
      <c r="A112" s="183">
        <v>3</v>
      </c>
      <c r="B112" s="185" t="s">
        <v>499</v>
      </c>
      <c r="C112" s="185">
        <f>data!C359</f>
        <v>1256755585</v>
      </c>
    </row>
    <row r="113" spans="1:3" ht="20.149999999999999" customHeight="1" x14ac:dyDescent="0.35">
      <c r="A113" s="183">
        <v>4</v>
      </c>
      <c r="B113" s="185" t="s">
        <v>956</v>
      </c>
      <c r="C113" s="185">
        <f>data!D360</f>
        <v>3194219012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957</v>
      </c>
      <c r="C115" s="184"/>
    </row>
    <row r="116" spans="1:3" ht="20.149999999999999" customHeight="1" x14ac:dyDescent="0.35">
      <c r="A116" s="183">
        <v>7</v>
      </c>
      <c r="B116" s="197" t="s">
        <v>958</v>
      </c>
      <c r="C116" s="198">
        <f>data!C362</f>
        <v>10213718</v>
      </c>
    </row>
    <row r="117" spans="1:3" ht="20.149999999999999" customHeight="1" x14ac:dyDescent="0.35">
      <c r="A117" s="183">
        <v>8</v>
      </c>
      <c r="B117" s="185" t="s">
        <v>502</v>
      </c>
      <c r="C117" s="198">
        <f>data!C363</f>
        <v>2309600960</v>
      </c>
    </row>
    <row r="118" spans="1:3" ht="20.149999999999999" customHeight="1" x14ac:dyDescent="0.35">
      <c r="A118" s="183">
        <v>9</v>
      </c>
      <c r="B118" s="185" t="s">
        <v>959</v>
      </c>
      <c r="C118" s="198">
        <f>data!C364</f>
        <v>41286771</v>
      </c>
    </row>
    <row r="119" spans="1:3" ht="20.149999999999999" customHeight="1" x14ac:dyDescent="0.35">
      <c r="A119" s="183">
        <v>10</v>
      </c>
      <c r="B119" s="185" t="s">
        <v>960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904</v>
      </c>
      <c r="C120" s="198">
        <f>data!D366</f>
        <v>2361101449</v>
      </c>
    </row>
    <row r="121" spans="1:3" ht="20.149999999999999" customHeight="1" x14ac:dyDescent="0.35">
      <c r="A121" s="183">
        <v>12</v>
      </c>
      <c r="B121" s="185" t="s">
        <v>961</v>
      </c>
      <c r="C121" s="198">
        <f>data!D367</f>
        <v>833117563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506</v>
      </c>
      <c r="C123" s="184"/>
    </row>
    <row r="124" spans="1:3" ht="20.149999999999999" customHeight="1" x14ac:dyDescent="0.35">
      <c r="A124" s="183">
        <v>15</v>
      </c>
      <c r="B124" s="199" t="s">
        <v>507</v>
      </c>
      <c r="C124" s="200"/>
    </row>
    <row r="125" spans="1:3" ht="20.149999999999999" customHeight="1" x14ac:dyDescent="0.35">
      <c r="A125" s="204" t="s">
        <v>962</v>
      </c>
      <c r="B125" s="201" t="s">
        <v>508</v>
      </c>
      <c r="C125" s="200">
        <f>data!C370</f>
        <v>181699</v>
      </c>
    </row>
    <row r="126" spans="1:3" ht="20.149999999999999" customHeight="1" x14ac:dyDescent="0.35">
      <c r="A126" s="204" t="s">
        <v>963</v>
      </c>
      <c r="B126" s="201" t="s">
        <v>509</v>
      </c>
      <c r="C126" s="200">
        <f>data!C371</f>
        <v>13187604</v>
      </c>
    </row>
    <row r="127" spans="1:3" ht="20.149999999999999" customHeight="1" x14ac:dyDescent="0.35">
      <c r="A127" s="204" t="s">
        <v>964</v>
      </c>
      <c r="B127" s="201" t="s">
        <v>510</v>
      </c>
      <c r="C127" s="200">
        <f>data!C372</f>
        <v>-144042</v>
      </c>
    </row>
    <row r="128" spans="1:3" ht="20.149999999999999" customHeight="1" x14ac:dyDescent="0.35">
      <c r="A128" s="204" t="s">
        <v>965</v>
      </c>
      <c r="B128" s="201" t="s">
        <v>511</v>
      </c>
      <c r="C128" s="200">
        <f>data!C373</f>
        <v>0</v>
      </c>
    </row>
    <row r="129" spans="1:3" ht="20.149999999999999" customHeight="1" x14ac:dyDescent="0.35">
      <c r="A129" s="204" t="s">
        <v>966</v>
      </c>
      <c r="B129" s="201" t="s">
        <v>512</v>
      </c>
      <c r="C129" s="200">
        <f>data!C374</f>
        <v>1947952</v>
      </c>
    </row>
    <row r="130" spans="1:3" ht="20.149999999999999" customHeight="1" x14ac:dyDescent="0.35">
      <c r="A130" s="204" t="s">
        <v>967</v>
      </c>
      <c r="B130" s="201" t="s">
        <v>513</v>
      </c>
      <c r="C130" s="200">
        <f>data!C375</f>
        <v>822105</v>
      </c>
    </row>
    <row r="131" spans="1:3" ht="20.149999999999999" customHeight="1" x14ac:dyDescent="0.35">
      <c r="A131" s="204" t="s">
        <v>968</v>
      </c>
      <c r="B131" s="201" t="s">
        <v>514</v>
      </c>
      <c r="C131" s="200">
        <f>data!C376</f>
        <v>0</v>
      </c>
    </row>
    <row r="132" spans="1:3" ht="20.149999999999999" customHeight="1" x14ac:dyDescent="0.35">
      <c r="A132" s="204" t="s">
        <v>969</v>
      </c>
      <c r="B132" s="201" t="s">
        <v>515</v>
      </c>
      <c r="C132" s="200">
        <f>data!C377</f>
        <v>145604</v>
      </c>
    </row>
    <row r="133" spans="1:3" ht="20.149999999999999" customHeight="1" x14ac:dyDescent="0.35">
      <c r="A133" s="204" t="s">
        <v>970</v>
      </c>
      <c r="B133" s="201" t="s">
        <v>516</v>
      </c>
      <c r="C133" s="200">
        <f>data!C378</f>
        <v>2433497</v>
      </c>
    </row>
    <row r="134" spans="1:3" ht="20.149999999999999" customHeight="1" x14ac:dyDescent="0.35">
      <c r="A134" s="204" t="s">
        <v>971</v>
      </c>
      <c r="B134" s="201" t="s">
        <v>517</v>
      </c>
      <c r="C134" s="200">
        <f>data!C379</f>
        <v>4999760</v>
      </c>
    </row>
    <row r="135" spans="1:3" ht="20.149999999999999" customHeight="1" x14ac:dyDescent="0.35">
      <c r="A135" s="204" t="s">
        <v>972</v>
      </c>
      <c r="B135" s="201" t="s">
        <v>518</v>
      </c>
      <c r="C135" s="200">
        <f>data!C380</f>
        <v>1848205</v>
      </c>
    </row>
    <row r="136" spans="1:3" ht="20.149999999999999" customHeight="1" x14ac:dyDescent="0.35">
      <c r="A136" s="183">
        <v>16</v>
      </c>
      <c r="B136" s="185" t="s">
        <v>520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973</v>
      </c>
      <c r="C137" s="198">
        <f>data!D383</f>
        <v>25422384</v>
      </c>
    </row>
    <row r="138" spans="1:3" ht="20.149999999999999" customHeight="1" x14ac:dyDescent="0.35">
      <c r="A138" s="183">
        <v>18</v>
      </c>
      <c r="B138" s="185" t="s">
        <v>974</v>
      </c>
      <c r="C138" s="198">
        <f>data!D384</f>
        <v>858539947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975</v>
      </c>
      <c r="C140" s="184"/>
    </row>
    <row r="141" spans="1:3" ht="20.149999999999999" customHeight="1" x14ac:dyDescent="0.35">
      <c r="A141" s="183">
        <v>21</v>
      </c>
      <c r="B141" s="185" t="s">
        <v>524</v>
      </c>
      <c r="C141" s="198">
        <f>data!C389</f>
        <v>315440954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33900475</v>
      </c>
    </row>
    <row r="143" spans="1:3" ht="20.149999999999999" customHeight="1" x14ac:dyDescent="0.35">
      <c r="A143" s="183">
        <v>23</v>
      </c>
      <c r="B143" s="185" t="s">
        <v>265</v>
      </c>
      <c r="C143" s="198">
        <f>data!C391</f>
        <v>82593575</v>
      </c>
    </row>
    <row r="144" spans="1:3" ht="20.149999999999999" customHeight="1" x14ac:dyDescent="0.35">
      <c r="A144" s="183">
        <v>24</v>
      </c>
      <c r="B144" s="185" t="s">
        <v>266</v>
      </c>
      <c r="C144" s="198">
        <f>data!C392</f>
        <v>122222457</v>
      </c>
    </row>
    <row r="145" spans="1:3" ht="20.149999999999999" customHeight="1" x14ac:dyDescent="0.35">
      <c r="A145" s="183">
        <v>25</v>
      </c>
      <c r="B145" s="185" t="s">
        <v>976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977</v>
      </c>
      <c r="C146" s="198">
        <f>data!C394</f>
        <v>28063974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30776003</v>
      </c>
    </row>
    <row r="148" spans="1:3" ht="20.149999999999999" customHeight="1" x14ac:dyDescent="0.35">
      <c r="A148" s="183">
        <v>28</v>
      </c>
      <c r="B148" s="185" t="s">
        <v>978</v>
      </c>
      <c r="C148" s="198">
        <f>data!C396</f>
        <v>5608824</v>
      </c>
    </row>
    <row r="149" spans="1:3" ht="20.149999999999999" customHeight="1" x14ac:dyDescent="0.35">
      <c r="A149" s="183">
        <v>29</v>
      </c>
      <c r="B149" s="185" t="s">
        <v>529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979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531</v>
      </c>
      <c r="C151" s="198">
        <f>data!C399</f>
        <v>17161029</v>
      </c>
    </row>
    <row r="152" spans="1:3" ht="20.149999999999999" customHeight="1" x14ac:dyDescent="0.35">
      <c r="A152" s="183">
        <v>32</v>
      </c>
      <c r="B152" s="185" t="s">
        <v>270</v>
      </c>
      <c r="C152" s="198"/>
    </row>
    <row r="153" spans="1:3" ht="20.149999999999999" customHeight="1" x14ac:dyDescent="0.35">
      <c r="A153" s="204" t="s">
        <v>980</v>
      </c>
      <c r="B153" s="202" t="s">
        <v>271</v>
      </c>
      <c r="C153" s="198">
        <f>data!C401</f>
        <v>3098361</v>
      </c>
    </row>
    <row r="154" spans="1:3" ht="20.149999999999999" customHeight="1" x14ac:dyDescent="0.35">
      <c r="A154" s="204" t="s">
        <v>981</v>
      </c>
      <c r="B154" s="202" t="s">
        <v>272</v>
      </c>
      <c r="C154" s="198">
        <f>data!C402</f>
        <v>50294576</v>
      </c>
    </row>
    <row r="155" spans="1:3" ht="20.149999999999999" customHeight="1" x14ac:dyDescent="0.35">
      <c r="A155" s="204" t="s">
        <v>982</v>
      </c>
      <c r="B155" s="202" t="s">
        <v>983</v>
      </c>
      <c r="C155" s="198">
        <f>data!C403</f>
        <v>247678</v>
      </c>
    </row>
    <row r="156" spans="1:3" ht="20.149999999999999" customHeight="1" x14ac:dyDescent="0.35">
      <c r="A156" s="204" t="s">
        <v>984</v>
      </c>
      <c r="B156" s="202" t="s">
        <v>274</v>
      </c>
      <c r="C156" s="198">
        <f>data!C404</f>
        <v>0</v>
      </c>
    </row>
    <row r="157" spans="1:3" ht="20.149999999999999" customHeight="1" x14ac:dyDescent="0.35">
      <c r="A157" s="204" t="s">
        <v>985</v>
      </c>
      <c r="B157" s="202" t="s">
        <v>275</v>
      </c>
      <c r="C157" s="198">
        <f>data!C405</f>
        <v>1810416</v>
      </c>
    </row>
    <row r="158" spans="1:3" ht="20.149999999999999" customHeight="1" x14ac:dyDescent="0.35">
      <c r="A158" s="204" t="s">
        <v>986</v>
      </c>
      <c r="B158" s="202" t="s">
        <v>276</v>
      </c>
      <c r="C158" s="198">
        <f>data!C406</f>
        <v>872638</v>
      </c>
    </row>
    <row r="159" spans="1:3" ht="20.149999999999999" customHeight="1" x14ac:dyDescent="0.35">
      <c r="A159" s="204" t="s">
        <v>987</v>
      </c>
      <c r="B159" s="202" t="s">
        <v>277</v>
      </c>
      <c r="C159" s="198">
        <f>data!C407</f>
        <v>0</v>
      </c>
    </row>
    <row r="160" spans="1:3" ht="20.149999999999999" customHeight="1" x14ac:dyDescent="0.35">
      <c r="A160" s="204" t="s">
        <v>988</v>
      </c>
      <c r="B160" s="202" t="s">
        <v>278</v>
      </c>
      <c r="C160" s="198">
        <f>data!C408</f>
        <v>13089973</v>
      </c>
    </row>
    <row r="161" spans="1:3" ht="20.149999999999999" customHeight="1" x14ac:dyDescent="0.35">
      <c r="A161" s="204" t="s">
        <v>989</v>
      </c>
      <c r="B161" s="202" t="s">
        <v>279</v>
      </c>
      <c r="C161" s="198">
        <f>data!C409</f>
        <v>247712378</v>
      </c>
    </row>
    <row r="162" spans="1:3" ht="20.149999999999999" customHeight="1" x14ac:dyDescent="0.35">
      <c r="A162" s="204" t="s">
        <v>990</v>
      </c>
      <c r="B162" s="202" t="s">
        <v>280</v>
      </c>
      <c r="C162" s="198">
        <f>data!C410</f>
        <v>1286558</v>
      </c>
    </row>
    <row r="163" spans="1:3" ht="20.149999999999999" customHeight="1" x14ac:dyDescent="0.35">
      <c r="A163" s="204" t="s">
        <v>991</v>
      </c>
      <c r="B163" s="202" t="s">
        <v>281</v>
      </c>
      <c r="C163" s="198">
        <f>data!C411</f>
        <v>598409</v>
      </c>
    </row>
    <row r="164" spans="1:3" ht="20.149999999999999" customHeight="1" x14ac:dyDescent="0.35">
      <c r="A164" s="204" t="s">
        <v>992</v>
      </c>
      <c r="B164" s="202" t="s">
        <v>282</v>
      </c>
      <c r="C164" s="198">
        <f>data!C412</f>
        <v>24197844</v>
      </c>
    </row>
    <row r="165" spans="1:3" ht="20.149999999999999" customHeight="1" x14ac:dyDescent="0.35">
      <c r="A165" s="204" t="s">
        <v>993</v>
      </c>
      <c r="B165" s="202" t="s">
        <v>283</v>
      </c>
      <c r="C165" s="198">
        <f>data!C413</f>
        <v>6707558</v>
      </c>
    </row>
    <row r="166" spans="1:3" ht="20.149999999999999" customHeight="1" x14ac:dyDescent="0.35">
      <c r="A166" s="204" t="s">
        <v>994</v>
      </c>
      <c r="B166" s="202" t="s">
        <v>995</v>
      </c>
      <c r="C166" s="198">
        <f>data!C414</f>
        <v>4385101</v>
      </c>
    </row>
    <row r="167" spans="1:3" ht="20.149999999999999" customHeight="1" x14ac:dyDescent="0.35">
      <c r="A167" s="183">
        <v>34</v>
      </c>
      <c r="B167" s="185" t="s">
        <v>996</v>
      </c>
      <c r="C167" s="198">
        <f>data!D416</f>
        <v>990068781</v>
      </c>
    </row>
    <row r="168" spans="1:3" ht="20.149999999999999" customHeight="1" x14ac:dyDescent="0.35">
      <c r="A168" s="183">
        <v>35</v>
      </c>
      <c r="B168" s="185" t="s">
        <v>997</v>
      </c>
      <c r="C168" s="198">
        <f>data!D417</f>
        <v>-131528834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998</v>
      </c>
      <c r="C170" s="198">
        <f>data!D420</f>
        <v>8537518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999</v>
      </c>
      <c r="C172" s="185">
        <f>data!D421</f>
        <v>-122991316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1000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1001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1002</v>
      </c>
      <c r="C177" s="198">
        <f>data!D424</f>
        <v>-122991316</v>
      </c>
    </row>
    <row r="178" spans="1:3" ht="20.149999999999999" customHeight="1" x14ac:dyDescent="0.35">
      <c r="A178" s="188">
        <v>45</v>
      </c>
      <c r="B178" s="187" t="s">
        <v>1003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65D5-73E0-4680-B33B-6357B5B74E1F}">
  <sheetPr codeName="Sheet11"/>
  <dimension ref="A1:CC410"/>
  <sheetViews>
    <sheetView showFormulas="1" showGridLines="0" topLeftCell="B364" zoomScale="65" workbookViewId="0">
      <selection activeCell="BI90" sqref="BI9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1004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1005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Providence Regional Medical Center Everett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1006</v>
      </c>
      <c r="C6" s="295" t="s">
        <v>118</v>
      </c>
      <c r="D6" s="296" t="s">
        <v>1007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1008</v>
      </c>
      <c r="E7" s="296" t="s">
        <v>190</v>
      </c>
      <c r="F7" s="296" t="s">
        <v>1009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1010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13813</v>
      </c>
      <c r="D9" s="290">
        <f>data!D59</f>
        <v>0</v>
      </c>
      <c r="E9" s="290">
        <f>data!E59</f>
        <v>123526</v>
      </c>
      <c r="F9" s="290">
        <f>data!F59</f>
        <v>0</v>
      </c>
      <c r="G9" s="290">
        <f>data!G59</f>
        <v>4980</v>
      </c>
      <c r="H9" s="290">
        <f>data!H59</f>
        <v>7514</v>
      </c>
      <c r="I9" s="290">
        <f>data!I59</f>
        <v>3682</v>
      </c>
    </row>
    <row r="10" spans="1:9" customFormat="1" ht="20.149999999999999" customHeight="1" x14ac:dyDescent="0.35">
      <c r="A10" s="289">
        <v>5</v>
      </c>
      <c r="B10" s="290" t="s">
        <v>263</v>
      </c>
      <c r="C10" s="297">
        <f>data!C60</f>
        <v>134.69999999999999</v>
      </c>
      <c r="D10" s="297">
        <f>data!D60</f>
        <v>0</v>
      </c>
      <c r="E10" s="297">
        <f>data!E60</f>
        <v>774.54</v>
      </c>
      <c r="F10" s="297">
        <f>data!F60</f>
        <v>0</v>
      </c>
      <c r="G10" s="297">
        <f>data!G60</f>
        <v>30.69</v>
      </c>
      <c r="H10" s="297">
        <f>data!H60</f>
        <v>56.67</v>
      </c>
      <c r="I10" s="297">
        <f>data!I60</f>
        <v>21.64</v>
      </c>
    </row>
    <row r="11" spans="1:9" customFormat="1" ht="20.149999999999999" customHeight="1" x14ac:dyDescent="0.35">
      <c r="A11" s="289">
        <v>6</v>
      </c>
      <c r="B11" s="290" t="s">
        <v>264</v>
      </c>
      <c r="C11" s="290">
        <f>data!C61</f>
        <v>14958877</v>
      </c>
      <c r="D11" s="290">
        <f>data!D61</f>
        <v>0</v>
      </c>
      <c r="E11" s="290">
        <f>data!E61</f>
        <v>68333834</v>
      </c>
      <c r="F11" s="290">
        <f>data!F61</f>
        <v>0</v>
      </c>
      <c r="G11" s="290">
        <f>data!G61</f>
        <v>3082359</v>
      </c>
      <c r="H11" s="290">
        <f>data!H61</f>
        <v>5995263</v>
      </c>
      <c r="I11" s="290">
        <f>data!I61</f>
        <v>2918532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1727606</v>
      </c>
      <c r="D12" s="290">
        <f>data!D62</f>
        <v>0</v>
      </c>
      <c r="E12" s="290">
        <f>data!E62</f>
        <v>5967644</v>
      </c>
      <c r="F12" s="290">
        <f>data!F62</f>
        <v>0</v>
      </c>
      <c r="G12" s="290">
        <f>data!G62</f>
        <v>380262</v>
      </c>
      <c r="H12" s="290">
        <f>data!H62</f>
        <v>633371</v>
      </c>
      <c r="I12" s="290">
        <f>data!I62</f>
        <v>271699</v>
      </c>
    </row>
    <row r="13" spans="1:9" customFormat="1" ht="20.149999999999999" customHeight="1" x14ac:dyDescent="0.35">
      <c r="A13" s="289">
        <v>8</v>
      </c>
      <c r="B13" s="290" t="s">
        <v>265</v>
      </c>
      <c r="C13" s="290">
        <f>data!C63</f>
        <v>0</v>
      </c>
      <c r="D13" s="290">
        <f>data!D63</f>
        <v>0</v>
      </c>
      <c r="E13" s="290">
        <f>data!E63</f>
        <v>3580</v>
      </c>
      <c r="F13" s="290">
        <f>data!F63</f>
        <v>0</v>
      </c>
      <c r="G13" s="290">
        <f>data!G63</f>
        <v>1282365.6200000001</v>
      </c>
      <c r="H13" s="290">
        <f>data!H63</f>
        <v>13576.58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266</v>
      </c>
      <c r="C14" s="290">
        <f>data!C64</f>
        <v>1741410</v>
      </c>
      <c r="D14" s="290">
        <f>data!D64</f>
        <v>0</v>
      </c>
      <c r="E14" s="290">
        <f>data!E64</f>
        <v>4273757</v>
      </c>
      <c r="F14" s="290">
        <f>data!F64</f>
        <v>0</v>
      </c>
      <c r="G14" s="290">
        <f>data!G64</f>
        <v>118938</v>
      </c>
      <c r="H14" s="290">
        <f>data!H64</f>
        <v>82732</v>
      </c>
      <c r="I14" s="290">
        <f>data!I64</f>
        <v>50486</v>
      </c>
    </row>
    <row r="15" spans="1:9" customFormat="1" ht="20.149999999999999" customHeight="1" x14ac:dyDescent="0.35">
      <c r="A15" s="289">
        <v>10</v>
      </c>
      <c r="B15" s="290" t="s">
        <v>526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527</v>
      </c>
      <c r="C16" s="290">
        <f>data!C66</f>
        <v>5293</v>
      </c>
      <c r="D16" s="290">
        <f>data!D66</f>
        <v>0</v>
      </c>
      <c r="E16" s="290">
        <f>data!E66</f>
        <v>348584</v>
      </c>
      <c r="F16" s="290">
        <f>data!F66</f>
        <v>0</v>
      </c>
      <c r="G16" s="290">
        <f>data!G66</f>
        <v>974</v>
      </c>
      <c r="H16" s="290">
        <f>data!H66</f>
        <v>7761</v>
      </c>
      <c r="I16" s="290">
        <f>data!I66</f>
        <v>7296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80269</v>
      </c>
      <c r="D17" s="290">
        <f>data!D67</f>
        <v>0</v>
      </c>
      <c r="E17" s="290">
        <f>data!E67</f>
        <v>227076</v>
      </c>
      <c r="F17" s="290">
        <f>data!F67</f>
        <v>0</v>
      </c>
      <c r="G17" s="290">
        <f>data!G67</f>
        <v>5529</v>
      </c>
      <c r="H17" s="290">
        <f>data!H67</f>
        <v>0</v>
      </c>
      <c r="I17" s="290">
        <f>data!I67</f>
        <v>564</v>
      </c>
    </row>
    <row r="18" spans="1:9" customFormat="1" ht="20.149999999999999" customHeight="1" x14ac:dyDescent="0.35">
      <c r="A18" s="289">
        <v>13</v>
      </c>
      <c r="B18" s="290" t="s">
        <v>1011</v>
      </c>
      <c r="C18" s="290">
        <f>data!C68</f>
        <v>0</v>
      </c>
      <c r="D18" s="290">
        <f>data!D68</f>
        <v>0</v>
      </c>
      <c r="E18" s="290">
        <f>data!E68</f>
        <v>0</v>
      </c>
      <c r="F18" s="290">
        <f>data!F68</f>
        <v>0</v>
      </c>
      <c r="G18" s="290">
        <f>data!G68</f>
        <v>1775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1012</v>
      </c>
      <c r="C19" s="290">
        <f>data!C69</f>
        <v>13148256</v>
      </c>
      <c r="D19" s="290">
        <f>data!D69</f>
        <v>0</v>
      </c>
      <c r="E19" s="290">
        <f>data!E69</f>
        <v>78284478</v>
      </c>
      <c r="F19" s="290">
        <f>data!F69</f>
        <v>0</v>
      </c>
      <c r="G19" s="290">
        <f>data!G69</f>
        <v>2503990</v>
      </c>
      <c r="H19" s="290">
        <f>data!H69</f>
        <v>4801240</v>
      </c>
      <c r="I19" s="290">
        <f>data!I69</f>
        <v>2348564</v>
      </c>
    </row>
    <row r="20" spans="1:9" customFormat="1" ht="20.149999999999999" customHeight="1" x14ac:dyDescent="0.35">
      <c r="A20" s="289">
        <v>15</v>
      </c>
      <c r="B20" s="290" t="s">
        <v>285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-12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1013</v>
      </c>
      <c r="C21" s="290">
        <f>data!C85</f>
        <v>31661711</v>
      </c>
      <c r="D21" s="290">
        <f>data!D85</f>
        <v>0</v>
      </c>
      <c r="E21" s="290">
        <f>data!E85</f>
        <v>157438953</v>
      </c>
      <c r="F21" s="290">
        <f>data!F85</f>
        <v>0</v>
      </c>
      <c r="G21" s="290">
        <f>data!G85</f>
        <v>7376192.6200000001</v>
      </c>
      <c r="H21" s="290">
        <f>data!H85</f>
        <v>11533931.58</v>
      </c>
      <c r="I21" s="290">
        <f>data!I85</f>
        <v>5597141</v>
      </c>
    </row>
    <row r="22" spans="1:9" customFormat="1" ht="20.149999999999999" customHeight="1" x14ac:dyDescent="0.35">
      <c r="A22" s="289">
        <v>17</v>
      </c>
      <c r="B22" s="290" t="s">
        <v>287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1014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1015</v>
      </c>
      <c r="C24" s="290">
        <f>data!C87</f>
        <v>109792602</v>
      </c>
      <c r="D24" s="290">
        <f>data!D87</f>
        <v>0</v>
      </c>
      <c r="E24" s="290">
        <f>data!E87</f>
        <v>469147108</v>
      </c>
      <c r="F24" s="290">
        <f>data!F87</f>
        <v>0</v>
      </c>
      <c r="G24" s="290">
        <f>data!G87</f>
        <v>18984636</v>
      </c>
      <c r="H24" s="290">
        <f>data!H87</f>
        <v>32402098</v>
      </c>
      <c r="I24" s="290">
        <f>data!I87</f>
        <v>8019807</v>
      </c>
    </row>
    <row r="25" spans="1:9" customFormat="1" ht="20.149999999999999" customHeight="1" x14ac:dyDescent="0.35">
      <c r="A25" s="289">
        <v>20</v>
      </c>
      <c r="B25" s="298" t="s">
        <v>1016</v>
      </c>
      <c r="C25" s="290">
        <f>data!C88</f>
        <v>596806</v>
      </c>
      <c r="D25" s="290">
        <f>data!D88</f>
        <v>0</v>
      </c>
      <c r="E25" s="290">
        <f>data!E88</f>
        <v>73936763</v>
      </c>
      <c r="F25" s="290">
        <f>data!F88</f>
        <v>0</v>
      </c>
      <c r="G25" s="290">
        <f>data!G88</f>
        <v>2016</v>
      </c>
      <c r="H25" s="290">
        <f>data!H88</f>
        <v>0</v>
      </c>
      <c r="I25" s="290">
        <f>data!I88</f>
        <v>1126209</v>
      </c>
    </row>
    <row r="26" spans="1:9" customFormat="1" ht="18" customHeight="1" x14ac:dyDescent="0.35">
      <c r="A26" s="289">
        <v>21</v>
      </c>
      <c r="B26" s="298" t="s">
        <v>1017</v>
      </c>
      <c r="C26" s="290">
        <f>data!C89</f>
        <v>110389408</v>
      </c>
      <c r="D26" s="290">
        <f>data!D89</f>
        <v>0</v>
      </c>
      <c r="E26" s="290">
        <f>data!E89</f>
        <v>543083871</v>
      </c>
      <c r="F26" s="290">
        <f>data!F89</f>
        <v>0</v>
      </c>
      <c r="G26" s="290">
        <f>data!G89</f>
        <v>18986652</v>
      </c>
      <c r="H26" s="290">
        <f>data!H89</f>
        <v>32402098</v>
      </c>
      <c r="I26" s="290">
        <f>data!I89</f>
        <v>9146016</v>
      </c>
    </row>
    <row r="27" spans="1:9" customFormat="1" ht="20.149999999999999" customHeight="1" x14ac:dyDescent="0.35">
      <c r="A27" s="289" t="s">
        <v>1018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1019</v>
      </c>
      <c r="C28" s="290">
        <f>data!C90</f>
        <v>4246</v>
      </c>
      <c r="D28" s="290">
        <f>data!D90</f>
        <v>10102</v>
      </c>
      <c r="E28" s="290">
        <f>data!E90</f>
        <v>2062</v>
      </c>
      <c r="F28" s="290">
        <f>data!F90</f>
        <v>0</v>
      </c>
      <c r="G28" s="290">
        <f>data!G90</f>
        <v>9595</v>
      </c>
      <c r="H28" s="290">
        <f>data!H90</f>
        <v>0</v>
      </c>
      <c r="I28" s="290">
        <f>data!I90</f>
        <v>50920</v>
      </c>
    </row>
    <row r="29" spans="1:9" customFormat="1" ht="20.149999999999999" customHeight="1" x14ac:dyDescent="0.35">
      <c r="A29" s="289">
        <v>23</v>
      </c>
      <c r="B29" s="290" t="s">
        <v>1020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1021</v>
      </c>
      <c r="C30" s="290">
        <f>data!C92</f>
        <v>8587</v>
      </c>
      <c r="D30" s="290">
        <f>data!D92</f>
        <v>0</v>
      </c>
      <c r="E30" s="290">
        <f>data!E92</f>
        <v>53192</v>
      </c>
      <c r="F30" s="290">
        <f>data!F92</f>
        <v>0</v>
      </c>
      <c r="G30" s="290">
        <f>data!G92</f>
        <v>2075</v>
      </c>
      <c r="H30" s="290">
        <f>data!H92</f>
        <v>3891</v>
      </c>
      <c r="I30" s="290">
        <f>data!I92</f>
        <v>1727</v>
      </c>
    </row>
    <row r="31" spans="1:9" customFormat="1" ht="20.149999999999999" customHeight="1" x14ac:dyDescent="0.35">
      <c r="A31" s="289">
        <v>25</v>
      </c>
      <c r="B31" s="290" t="s">
        <v>1022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295</v>
      </c>
      <c r="C32" s="297">
        <f>data!C94</f>
        <v>90.17</v>
      </c>
      <c r="D32" s="297">
        <f>data!D94</f>
        <v>0</v>
      </c>
      <c r="E32" s="297">
        <f>data!E94</f>
        <v>313.18</v>
      </c>
      <c r="F32" s="297">
        <f>data!F94</f>
        <v>0</v>
      </c>
      <c r="G32" s="297">
        <f>data!G94</f>
        <v>14.4</v>
      </c>
      <c r="H32" s="297">
        <f>data!H94</f>
        <v>22.77</v>
      </c>
      <c r="I32" s="297">
        <f>data!I94</f>
        <v>10.039999999999999</v>
      </c>
    </row>
    <row r="33" spans="1:81" customFormat="1" ht="20.149999999999999" customHeight="1" x14ac:dyDescent="0.35">
      <c r="A33" s="283" t="s">
        <v>1004</v>
      </c>
      <c r="B33" s="284"/>
      <c r="C33" s="284"/>
      <c r="D33" s="284"/>
      <c r="E33" s="284"/>
      <c r="F33" s="284"/>
      <c r="G33" s="284"/>
      <c r="H33" s="284"/>
      <c r="I33" s="283"/>
    </row>
    <row r="34" spans="1:81" customFormat="1" ht="20.149999999999999" customHeight="1" x14ac:dyDescent="0.35">
      <c r="A34" s="285"/>
      <c r="I34" s="286" t="s">
        <v>1023</v>
      </c>
    </row>
    <row r="35" spans="1:81" customFormat="1" ht="20.149999999999999" customHeight="1" x14ac:dyDescent="0.35">
      <c r="A35" s="285"/>
      <c r="I35" s="285"/>
    </row>
    <row r="36" spans="1:81" customFormat="1" ht="20.149999999999999" customHeight="1" x14ac:dyDescent="0.35">
      <c r="A36" s="287" t="str">
        <f>"Hospital: "&amp;data!C98</f>
        <v>Hospital: Providence Regional Medical Center Everett</v>
      </c>
      <c r="G36" s="288"/>
      <c r="H36" s="287" t="str">
        <f>"FYE: "&amp;data!C96</f>
        <v>FYE: 12/31/2023</v>
      </c>
    </row>
    <row r="37" spans="1:81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81" customFormat="1" ht="20.149999999999999" customHeight="1" x14ac:dyDescent="0.35">
      <c r="A38" s="293">
        <v>2</v>
      </c>
      <c r="B38" s="294" t="s">
        <v>1006</v>
      </c>
      <c r="C38" s="296"/>
      <c r="D38" s="296" t="s">
        <v>126</v>
      </c>
      <c r="E38" s="296" t="s">
        <v>127</v>
      </c>
      <c r="F38" s="296" t="s">
        <v>1024</v>
      </c>
      <c r="G38" s="296" t="s">
        <v>129</v>
      </c>
      <c r="H38" s="296" t="s">
        <v>1025</v>
      </c>
      <c r="I38" s="296" t="s">
        <v>131</v>
      </c>
    </row>
    <row r="39" spans="1:81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81" customFormat="1" ht="20.149999999999999" customHeight="1" x14ac:dyDescent="0.35">
      <c r="A40" s="289">
        <v>3</v>
      </c>
      <c r="B40" s="290" t="s">
        <v>1010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81" customFormat="1" ht="20.149999999999999" customHeight="1" x14ac:dyDescent="0.35">
      <c r="A41" s="289">
        <v>4</v>
      </c>
      <c r="B41" s="290" t="s">
        <v>261</v>
      </c>
      <c r="C41" s="290">
        <f>data!J59</f>
        <v>8165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3670</v>
      </c>
      <c r="I41" s="290">
        <f>data!P59</f>
        <v>0</v>
      </c>
    </row>
    <row r="42" spans="1:81" customFormat="1" ht="20.149999999999999" customHeight="1" x14ac:dyDescent="0.35">
      <c r="A42" s="289">
        <v>5</v>
      </c>
      <c r="B42" s="290" t="s">
        <v>263</v>
      </c>
      <c r="C42" s="297">
        <f>data!J60</f>
        <v>63.66</v>
      </c>
      <c r="D42" s="297">
        <f>data!K60</f>
        <v>0</v>
      </c>
      <c r="E42" s="297">
        <f>data!L60</f>
        <v>0</v>
      </c>
      <c r="F42" s="297">
        <f>data!M60</f>
        <v>7.0000000000000007E-2</v>
      </c>
      <c r="G42" s="297">
        <f>data!N60</f>
        <v>0</v>
      </c>
      <c r="H42" s="297">
        <f>data!O60</f>
        <v>171.68</v>
      </c>
      <c r="I42" s="297">
        <f>data!P60</f>
        <v>251.05</v>
      </c>
    </row>
    <row r="43" spans="1:81" customFormat="1" ht="20.149999999999999" customHeight="1" x14ac:dyDescent="0.35">
      <c r="A43" s="289">
        <v>6</v>
      </c>
      <c r="B43" s="290" t="s">
        <v>264</v>
      </c>
      <c r="C43" s="290">
        <f>data!J61</f>
        <v>7881318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17398222</v>
      </c>
      <c r="I43" s="290">
        <f>data!P61</f>
        <v>23689225</v>
      </c>
    </row>
    <row r="44" spans="1:81" customFormat="1" ht="20.149999999999999" customHeight="1" x14ac:dyDescent="0.35">
      <c r="A44" s="289">
        <v>7</v>
      </c>
      <c r="B44" s="290" t="s">
        <v>11</v>
      </c>
      <c r="C44" s="290">
        <f>data!J62</f>
        <v>808362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1895835</v>
      </c>
      <c r="I44" s="290">
        <f>data!P62</f>
        <v>2533593</v>
      </c>
    </row>
    <row r="45" spans="1:81" customFormat="1" ht="20.149999999999999" customHeight="1" x14ac:dyDescent="0.35">
      <c r="A45" s="289">
        <v>8</v>
      </c>
      <c r="B45" s="290" t="s">
        <v>265</v>
      </c>
      <c r="C45" s="290">
        <f>data!J63</f>
        <v>1748539.31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487578.32</v>
      </c>
      <c r="I45" s="290">
        <f>data!P63</f>
        <v>63445.97</v>
      </c>
    </row>
    <row r="46" spans="1:81" customFormat="1" ht="20.149999999999999" customHeight="1" x14ac:dyDescent="0.35">
      <c r="A46" s="289">
        <v>9</v>
      </c>
      <c r="B46" s="290" t="s">
        <v>266</v>
      </c>
      <c r="C46" s="290">
        <f>data!J64</f>
        <v>707735</v>
      </c>
      <c r="D46" s="290">
        <f>data!K64</f>
        <v>0</v>
      </c>
      <c r="E46" s="290">
        <f>data!L64</f>
        <v>0</v>
      </c>
      <c r="F46" s="290">
        <f>data!M64</f>
        <v>4432</v>
      </c>
      <c r="G46" s="290">
        <f>data!N64</f>
        <v>0</v>
      </c>
      <c r="H46" s="290">
        <f>data!O64</f>
        <v>1857852</v>
      </c>
      <c r="I46" s="290">
        <f>data!P64</f>
        <v>47394027</v>
      </c>
    </row>
    <row r="47" spans="1:81" customFormat="1" ht="20.149999999999999" customHeight="1" x14ac:dyDescent="0.35">
      <c r="A47" s="289">
        <v>10</v>
      </c>
      <c r="B47" s="290">
        <v>33900475</v>
      </c>
      <c r="C47" s="290">
        <v>1727605.6300000001</v>
      </c>
      <c r="D47" s="290">
        <v>0</v>
      </c>
      <c r="E47" s="290">
        <v>5967644.3200000003</v>
      </c>
      <c r="F47" s="290">
        <v>0</v>
      </c>
      <c r="G47" s="290">
        <v>380262.40000000002</v>
      </c>
      <c r="H47" s="290">
        <v>633371.05000000005</v>
      </c>
      <c r="I47" s="290">
        <v>271699.34000000003</v>
      </c>
      <c r="J47">
        <v>808361.86999999988</v>
      </c>
      <c r="K47">
        <v>0</v>
      </c>
      <c r="L47">
        <v>0</v>
      </c>
      <c r="M47">
        <v>0</v>
      </c>
      <c r="N47">
        <v>0</v>
      </c>
      <c r="O47">
        <v>1895834.87</v>
      </c>
      <c r="P47">
        <v>2533592.75</v>
      </c>
      <c r="Q47">
        <v>455190.63</v>
      </c>
      <c r="R47">
        <v>68556.509999999995</v>
      </c>
      <c r="S47">
        <v>4880.3</v>
      </c>
      <c r="T47">
        <v>205275.62000000002</v>
      </c>
      <c r="U47">
        <v>1209970.02</v>
      </c>
      <c r="V47">
        <v>545814.6100000001</v>
      </c>
      <c r="W47">
        <v>187408.49999999997</v>
      </c>
      <c r="X47">
        <v>210133.05</v>
      </c>
      <c r="Y47">
        <v>1518330.2100000002</v>
      </c>
      <c r="Z47">
        <v>327088.44</v>
      </c>
      <c r="AA47">
        <v>94875.14</v>
      </c>
      <c r="AB47">
        <v>1171411.7500000002</v>
      </c>
      <c r="AC47">
        <v>605111.36</v>
      </c>
      <c r="AD47">
        <v>0</v>
      </c>
      <c r="AE47">
        <v>760190.69</v>
      </c>
      <c r="AF47">
        <v>0</v>
      </c>
      <c r="AG47">
        <v>1694915.09</v>
      </c>
      <c r="AH47">
        <v>0</v>
      </c>
      <c r="AI47">
        <v>0</v>
      </c>
      <c r="AJ47">
        <v>1145428.5800000003</v>
      </c>
      <c r="AK47">
        <v>0</v>
      </c>
      <c r="AL47">
        <v>0</v>
      </c>
      <c r="AM47">
        <v>0</v>
      </c>
      <c r="AN47">
        <v>0</v>
      </c>
      <c r="AO47">
        <v>323697.22000000003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39763.57</v>
      </c>
      <c r="AV47">
        <v>419945.12999999995</v>
      </c>
      <c r="AW47">
        <v>0</v>
      </c>
      <c r="AX47">
        <v>0</v>
      </c>
      <c r="AY47">
        <v>696957.32000000018</v>
      </c>
      <c r="AZ47">
        <v>180189.22</v>
      </c>
      <c r="BA47">
        <v>23768.7</v>
      </c>
      <c r="BB47">
        <v>646284.09</v>
      </c>
      <c r="BC47">
        <v>160662.05999999997</v>
      </c>
      <c r="BD47">
        <v>0</v>
      </c>
      <c r="BE47">
        <v>1562900.9700000002</v>
      </c>
      <c r="BF47">
        <v>0</v>
      </c>
      <c r="BG47">
        <v>115329.93000000001</v>
      </c>
      <c r="BH47">
        <v>0</v>
      </c>
      <c r="BI47">
        <v>0</v>
      </c>
      <c r="BJ47">
        <v>485.48</v>
      </c>
      <c r="BK47">
        <v>0</v>
      </c>
      <c r="BL47">
        <v>228077.51</v>
      </c>
      <c r="BM47">
        <v>0</v>
      </c>
      <c r="BN47">
        <v>663401.79999999993</v>
      </c>
      <c r="BO47">
        <v>198334.69</v>
      </c>
      <c r="BP47">
        <v>61</v>
      </c>
      <c r="BQ47">
        <v>0</v>
      </c>
      <c r="BR47">
        <v>0</v>
      </c>
      <c r="BS47">
        <v>130739.51</v>
      </c>
      <c r="BT47">
        <v>136337.74000000002</v>
      </c>
      <c r="BU47">
        <v>0</v>
      </c>
      <c r="BV47">
        <v>2235.2200000000003</v>
      </c>
      <c r="BW47">
        <v>0</v>
      </c>
      <c r="BX47">
        <v>0</v>
      </c>
      <c r="BY47">
        <v>936237.84999999986</v>
      </c>
      <c r="BZ47">
        <v>802964.53000000014</v>
      </c>
      <c r="CA47">
        <v>179863.65000000002</v>
      </c>
      <c r="CB47">
        <v>311822.23000000004</v>
      </c>
      <c r="CC47">
        <v>1717462.84</v>
      </c>
    </row>
    <row r="48" spans="1:81" customFormat="1" ht="20.149999999999999" customHeight="1" x14ac:dyDescent="0.35">
      <c r="A48" s="289">
        <v>11</v>
      </c>
      <c r="B48" s="290" t="s">
        <v>527</v>
      </c>
      <c r="C48" s="290">
        <f>data!J66</f>
        <v>273210</v>
      </c>
      <c r="D48" s="290">
        <f>data!K66</f>
        <v>0</v>
      </c>
      <c r="E48" s="290">
        <f>data!L66</f>
        <v>0</v>
      </c>
      <c r="F48" s="290">
        <f>data!M66</f>
        <v>16</v>
      </c>
      <c r="G48" s="290">
        <f>data!N66</f>
        <v>0</v>
      </c>
      <c r="H48" s="290">
        <f>data!O66</f>
        <v>106128</v>
      </c>
      <c r="I48" s="290">
        <f>data!P66</f>
        <v>679769</v>
      </c>
    </row>
    <row r="49" spans="1:81" customFormat="1" ht="20.149999999999999" customHeight="1" x14ac:dyDescent="0.35">
      <c r="A49" s="289">
        <v>12</v>
      </c>
      <c r="B49" s="290" t="s">
        <v>16</v>
      </c>
      <c r="C49" s="290">
        <f>data!J67</f>
        <v>120580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349042</v>
      </c>
      <c r="I49" s="290">
        <f>data!P67</f>
        <v>3265890</v>
      </c>
    </row>
    <row r="50" spans="1:81" customFormat="1" ht="20.149999999999999" customHeight="1" x14ac:dyDescent="0.35">
      <c r="A50" s="289">
        <v>13</v>
      </c>
      <c r="B50" s="290" t="s">
        <v>1011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1365363</v>
      </c>
    </row>
    <row r="51" spans="1:81" customFormat="1" ht="20.149999999999999" customHeight="1" x14ac:dyDescent="0.35">
      <c r="A51" s="289">
        <v>14</v>
      </c>
      <c r="B51" s="290">
        <v>30776003</v>
      </c>
      <c r="C51" s="290">
        <v>80269.210000000006</v>
      </c>
      <c r="D51" s="290">
        <v>0</v>
      </c>
      <c r="E51" s="290">
        <v>227076.22</v>
      </c>
      <c r="F51" s="290">
        <v>0</v>
      </c>
      <c r="G51" s="290">
        <v>5528.6799999999994</v>
      </c>
      <c r="H51" s="290">
        <v>0</v>
      </c>
      <c r="I51" s="290">
        <v>564.22</v>
      </c>
      <c r="J51">
        <v>120580.4</v>
      </c>
      <c r="K51">
        <v>0</v>
      </c>
      <c r="L51">
        <v>0</v>
      </c>
      <c r="M51">
        <v>0</v>
      </c>
      <c r="N51">
        <v>0</v>
      </c>
      <c r="O51">
        <v>349042.06999999995</v>
      </c>
      <c r="P51">
        <v>3265889.7600000002</v>
      </c>
      <c r="Q51">
        <v>20269.810000000001</v>
      </c>
      <c r="R51">
        <v>33190.959999999999</v>
      </c>
      <c r="S51">
        <v>3242.94</v>
      </c>
      <c r="T51">
        <v>14167.06</v>
      </c>
      <c r="U51">
        <v>183097.29</v>
      </c>
      <c r="V51">
        <v>281111.98</v>
      </c>
      <c r="W51">
        <v>697.99</v>
      </c>
      <c r="X51">
        <v>236078.62999999998</v>
      </c>
      <c r="Y51">
        <v>1361655.84</v>
      </c>
      <c r="Z51">
        <v>1591579.7</v>
      </c>
      <c r="AA51">
        <v>216944.05</v>
      </c>
      <c r="AB51">
        <v>252632.44</v>
      </c>
      <c r="AC51">
        <v>173321.11000000002</v>
      </c>
      <c r="AD51">
        <v>0</v>
      </c>
      <c r="AE51">
        <v>12285.099999999999</v>
      </c>
      <c r="AF51">
        <v>0</v>
      </c>
      <c r="AG51">
        <v>75928.39</v>
      </c>
      <c r="AH51">
        <v>0</v>
      </c>
      <c r="AI51">
        <v>0</v>
      </c>
      <c r="AJ51">
        <v>209640.49000000002</v>
      </c>
      <c r="AK51">
        <v>0</v>
      </c>
      <c r="AL51">
        <v>0</v>
      </c>
      <c r="AM51">
        <v>0</v>
      </c>
      <c r="AN51">
        <v>0</v>
      </c>
      <c r="AO51">
        <v>14228.54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1039.06</v>
      </c>
      <c r="AW51">
        <v>0</v>
      </c>
      <c r="AX51">
        <v>0</v>
      </c>
      <c r="AY51">
        <v>28141.27</v>
      </c>
      <c r="AZ51">
        <v>6059.6900000000005</v>
      </c>
      <c r="BA51">
        <v>2303.7199999999998</v>
      </c>
      <c r="BB51">
        <v>0</v>
      </c>
      <c r="BC51">
        <v>2397.38</v>
      </c>
      <c r="BD51">
        <v>0</v>
      </c>
      <c r="BE51">
        <v>2502550.64</v>
      </c>
      <c r="BF51">
        <v>0</v>
      </c>
      <c r="BG51">
        <v>0</v>
      </c>
      <c r="BH51">
        <v>4604.41</v>
      </c>
      <c r="BI51">
        <v>0</v>
      </c>
      <c r="BJ51">
        <v>0</v>
      </c>
      <c r="BK51">
        <v>0</v>
      </c>
      <c r="BL51">
        <v>6031.57</v>
      </c>
      <c r="BM51">
        <v>0</v>
      </c>
      <c r="BN51">
        <v>19455957.809999999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1522.4</v>
      </c>
      <c r="CA51">
        <v>0</v>
      </c>
      <c r="CB51">
        <v>417.26</v>
      </c>
      <c r="CC51">
        <v>35954.559999999998</v>
      </c>
    </row>
    <row r="52" spans="1:81" customFormat="1" ht="20.149999999999999" customHeight="1" x14ac:dyDescent="0.35">
      <c r="A52" s="289">
        <v>15</v>
      </c>
      <c r="B52" s="290" t="s">
        <v>285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-20840</v>
      </c>
      <c r="I52" s="290">
        <f>-data!P84</f>
        <v>-28541</v>
      </c>
    </row>
    <row r="53" spans="1:81" customFormat="1" ht="20.149999999999999" customHeight="1" x14ac:dyDescent="0.35">
      <c r="A53" s="289">
        <v>16</v>
      </c>
      <c r="B53" s="298" t="s">
        <v>1013</v>
      </c>
      <c r="C53" s="290">
        <f>data!J85</f>
        <v>17730772.310000002</v>
      </c>
      <c r="D53" s="290">
        <f>data!K85</f>
        <v>0</v>
      </c>
      <c r="E53" s="290">
        <f>data!L85</f>
        <v>0</v>
      </c>
      <c r="F53" s="290">
        <f>data!M85</f>
        <v>21045</v>
      </c>
      <c r="G53" s="290">
        <f>data!N85</f>
        <v>0</v>
      </c>
      <c r="H53" s="290">
        <f>data!O85</f>
        <v>40482605.32</v>
      </c>
      <c r="I53" s="290">
        <f>data!P85</f>
        <v>103678971.97</v>
      </c>
    </row>
    <row r="54" spans="1:81" customFormat="1" ht="20.149999999999999" customHeight="1" x14ac:dyDescent="0.35">
      <c r="A54" s="289">
        <v>17</v>
      </c>
      <c r="B54" s="290" t="s">
        <v>287</v>
      </c>
      <c r="C54" s="300"/>
      <c r="D54" s="300"/>
      <c r="E54" s="300"/>
      <c r="F54" s="300"/>
      <c r="G54" s="300"/>
      <c r="H54" s="300"/>
      <c r="I54" s="300"/>
    </row>
    <row r="55" spans="1:81" customFormat="1" ht="20.149999999999999" customHeight="1" x14ac:dyDescent="0.35">
      <c r="A55" s="289">
        <v>18</v>
      </c>
      <c r="B55" s="290" t="s">
        <v>1014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81" customFormat="1" ht="20.149999999999999" customHeight="1" x14ac:dyDescent="0.35">
      <c r="A56" s="289">
        <v>19</v>
      </c>
      <c r="B56" s="298" t="s">
        <v>1015</v>
      </c>
      <c r="C56" s="290">
        <f>data!J87</f>
        <v>74749302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113222386</v>
      </c>
      <c r="I56" s="290">
        <f>data!P87</f>
        <v>315297096</v>
      </c>
    </row>
    <row r="57" spans="1:81" customFormat="1" ht="20.149999999999999" customHeight="1" x14ac:dyDescent="0.35">
      <c r="A57" s="289">
        <v>20</v>
      </c>
      <c r="B57" s="298" t="s">
        <v>1016</v>
      </c>
      <c r="C57" s="290">
        <f>data!J88</f>
        <v>647185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13385169</v>
      </c>
      <c r="I57" s="290">
        <f>data!P88</f>
        <v>286363099</v>
      </c>
    </row>
    <row r="58" spans="1:81" customFormat="1" ht="20.149999999999999" customHeight="1" x14ac:dyDescent="0.35">
      <c r="A58" s="289">
        <v>21</v>
      </c>
      <c r="B58" s="298" t="s">
        <v>1017</v>
      </c>
      <c r="C58" s="290">
        <f>data!J89</f>
        <v>75396487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126607555</v>
      </c>
      <c r="I58" s="290">
        <f>data!P89</f>
        <v>601660195</v>
      </c>
    </row>
    <row r="59" spans="1:81" customFormat="1" ht="20.149999999999999" customHeight="1" x14ac:dyDescent="0.35">
      <c r="A59" s="289" t="s">
        <v>1018</v>
      </c>
      <c r="B59" s="290"/>
      <c r="C59" s="300">
        <v>13813</v>
      </c>
      <c r="D59" s="300">
        <v>0</v>
      </c>
      <c r="E59" s="300">
        <v>123526</v>
      </c>
      <c r="F59" s="300">
        <v>0</v>
      </c>
      <c r="G59" s="300">
        <v>4980</v>
      </c>
      <c r="H59" s="300">
        <v>7514</v>
      </c>
      <c r="I59" s="300">
        <v>3682</v>
      </c>
      <c r="J59">
        <v>8165</v>
      </c>
      <c r="K59">
        <v>0</v>
      </c>
      <c r="L59">
        <v>0</v>
      </c>
      <c r="M59">
        <v>0</v>
      </c>
      <c r="N59">
        <v>0</v>
      </c>
      <c r="O59">
        <v>3670</v>
      </c>
      <c r="BE59">
        <v>1112828</v>
      </c>
    </row>
    <row r="60" spans="1:81" customFormat="1" ht="20.149999999999999" customHeight="1" x14ac:dyDescent="0.35">
      <c r="A60" s="289">
        <v>22</v>
      </c>
      <c r="B60" s="290" t="s">
        <v>1019</v>
      </c>
      <c r="C60" s="290">
        <v>134.69785576923081</v>
      </c>
      <c r="D60" s="290">
        <v>0</v>
      </c>
      <c r="E60" s="290">
        <v>774.5430144230769</v>
      </c>
      <c r="F60" s="290">
        <v>0</v>
      </c>
      <c r="G60" s="290">
        <v>30.692596153846154</v>
      </c>
      <c r="H60" s="290">
        <v>56.672812499999992</v>
      </c>
      <c r="I60" s="290">
        <v>21.637735576923074</v>
      </c>
      <c r="J60">
        <v>63.655764423076917</v>
      </c>
      <c r="K60" s="301">
        <v>0</v>
      </c>
      <c r="L60">
        <v>0</v>
      </c>
      <c r="M60">
        <v>7.1307692307692308E-2</v>
      </c>
      <c r="N60">
        <v>0</v>
      </c>
      <c r="O60">
        <v>171.67571634615379</v>
      </c>
      <c r="P60">
        <v>251.04700961538467</v>
      </c>
      <c r="Q60">
        <v>31.881524038461539</v>
      </c>
      <c r="R60">
        <v>10.193980769230768</v>
      </c>
      <c r="S60">
        <v>1.6621778846153845</v>
      </c>
      <c r="T60">
        <v>12.387519230769231</v>
      </c>
      <c r="U60">
        <v>127.65177403846154</v>
      </c>
      <c r="V60">
        <v>54.785947115384623</v>
      </c>
      <c r="W60">
        <v>17.594485576923073</v>
      </c>
      <c r="X60">
        <v>23.429932692307691</v>
      </c>
      <c r="Y60">
        <v>135.64766826923079</v>
      </c>
      <c r="Z60">
        <v>27.36475961538461</v>
      </c>
      <c r="AA60">
        <v>6.1229903846153846</v>
      </c>
      <c r="AB60">
        <v>94.248706730769229</v>
      </c>
      <c r="AC60">
        <v>52.111802884615386</v>
      </c>
      <c r="AD60">
        <v>1.7658653846153845E-2</v>
      </c>
      <c r="AE60">
        <v>62.966043269230781</v>
      </c>
      <c r="AF60">
        <v>0</v>
      </c>
      <c r="AG60">
        <v>166.65153365384617</v>
      </c>
      <c r="AH60">
        <v>0</v>
      </c>
      <c r="AI60">
        <v>0</v>
      </c>
      <c r="AJ60">
        <v>104.88249999999999</v>
      </c>
      <c r="AK60">
        <v>0</v>
      </c>
      <c r="AL60">
        <v>0</v>
      </c>
      <c r="AM60">
        <v>0</v>
      </c>
      <c r="AN60">
        <v>0</v>
      </c>
      <c r="AO60">
        <v>32.557302884615382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4.0730913461538458</v>
      </c>
      <c r="AV60">
        <v>17.847966346153843</v>
      </c>
      <c r="AW60">
        <v>5.6423076923076923E-2</v>
      </c>
      <c r="AX60">
        <v>3.8461538461538464E-3</v>
      </c>
      <c r="AY60">
        <v>118.18761538461538</v>
      </c>
      <c r="AZ60">
        <v>31.917048076923084</v>
      </c>
      <c r="BA60">
        <v>7.5746346153846149</v>
      </c>
      <c r="BB60">
        <v>56.154134615384613</v>
      </c>
      <c r="BC60">
        <v>31.029399038461538</v>
      </c>
      <c r="BD60">
        <v>0</v>
      </c>
      <c r="BE60">
        <v>237.01295673076922</v>
      </c>
      <c r="BF60">
        <v>0</v>
      </c>
      <c r="BG60">
        <v>19.154533653846158</v>
      </c>
      <c r="BH60">
        <v>0</v>
      </c>
      <c r="BI60">
        <v>0</v>
      </c>
      <c r="BJ60">
        <v>0</v>
      </c>
      <c r="BK60">
        <v>0</v>
      </c>
      <c r="BL60">
        <v>29.575120192307693</v>
      </c>
      <c r="BM60">
        <v>0</v>
      </c>
      <c r="BN60">
        <v>29.196956730769234</v>
      </c>
      <c r="BO60">
        <v>2.1981538461538461</v>
      </c>
      <c r="BP60">
        <v>0</v>
      </c>
      <c r="BQ60">
        <v>0</v>
      </c>
      <c r="BR60">
        <v>0</v>
      </c>
      <c r="BS60">
        <v>10.600081730769231</v>
      </c>
      <c r="BT60">
        <v>12.103163461538465</v>
      </c>
      <c r="BU60">
        <v>0</v>
      </c>
      <c r="BV60">
        <v>0</v>
      </c>
      <c r="BW60">
        <v>1.4706730769230771E-2</v>
      </c>
      <c r="BX60">
        <v>0</v>
      </c>
      <c r="BY60">
        <v>71.427187500000045</v>
      </c>
      <c r="BZ60">
        <v>21.177533653846154</v>
      </c>
      <c r="CA60">
        <v>29.872701923076928</v>
      </c>
      <c r="CB60">
        <v>29.438649038461534</v>
      </c>
      <c r="CC60">
        <v>50.317326923076919</v>
      </c>
    </row>
    <row r="61" spans="1:81" customFormat="1" ht="20.149999999999999" customHeight="1" x14ac:dyDescent="0.35">
      <c r="A61" s="289">
        <v>23</v>
      </c>
      <c r="B61" s="290" t="s">
        <v>1020</v>
      </c>
      <c r="C61" s="290">
        <v>14958876.719999999</v>
      </c>
      <c r="D61" s="290">
        <v>0</v>
      </c>
      <c r="E61" s="290">
        <v>68333834.410000011</v>
      </c>
      <c r="F61" s="290">
        <v>0</v>
      </c>
      <c r="G61" s="290">
        <v>3082358.54</v>
      </c>
      <c r="H61" s="290">
        <v>5995263.2000000002</v>
      </c>
      <c r="I61" s="290">
        <v>2918532.4699999997</v>
      </c>
      <c r="J61">
        <v>7881318.3200000003</v>
      </c>
      <c r="K61">
        <v>0</v>
      </c>
      <c r="L61">
        <v>0</v>
      </c>
      <c r="M61">
        <v>0</v>
      </c>
      <c r="N61">
        <v>0</v>
      </c>
      <c r="O61">
        <v>17398221.969999999</v>
      </c>
      <c r="P61">
        <v>23689224.869999994</v>
      </c>
      <c r="Q61">
        <v>3881658.6799999992</v>
      </c>
      <c r="R61">
        <v>640281.97</v>
      </c>
      <c r="S61">
        <v>80636.740000000005</v>
      </c>
      <c r="T61">
        <v>1802354.5699999998</v>
      </c>
      <c r="U61">
        <v>11547493.59</v>
      </c>
      <c r="V61">
        <v>5356655.8500000006</v>
      </c>
      <c r="W61">
        <v>1958794.6700000002</v>
      </c>
      <c r="X61">
        <v>2271293.7199999997</v>
      </c>
      <c r="Y61">
        <v>14476156.680000002</v>
      </c>
      <c r="Z61">
        <v>3260922.2199999997</v>
      </c>
      <c r="AA61">
        <v>1005238.67</v>
      </c>
      <c r="AB61">
        <v>12338386.140000001</v>
      </c>
      <c r="AC61">
        <v>5668026.8200000003</v>
      </c>
      <c r="AD61">
        <v>0</v>
      </c>
      <c r="AE61">
        <v>7362896.3700000001</v>
      </c>
      <c r="AF61">
        <v>0</v>
      </c>
      <c r="AG61">
        <v>15577135.23</v>
      </c>
      <c r="AH61">
        <v>0</v>
      </c>
      <c r="AI61">
        <v>0</v>
      </c>
      <c r="AJ61">
        <v>10851367.309999997</v>
      </c>
      <c r="AK61">
        <v>0</v>
      </c>
      <c r="AL61">
        <v>0</v>
      </c>
      <c r="AM61">
        <v>0</v>
      </c>
      <c r="AN61">
        <v>0</v>
      </c>
      <c r="AO61">
        <v>3213011.4499999997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416808.27000000008</v>
      </c>
      <c r="AV61">
        <v>2842747.95</v>
      </c>
      <c r="AW61">
        <v>220143.00999999998</v>
      </c>
      <c r="AX61">
        <v>191.12</v>
      </c>
      <c r="AY61">
        <v>6984499.1100000003</v>
      </c>
      <c r="AZ61">
        <v>1673092.87</v>
      </c>
      <c r="BA61">
        <v>377010.24</v>
      </c>
      <c r="BB61">
        <v>6046235.0299999993</v>
      </c>
      <c r="BC61">
        <v>1567063.8499999999</v>
      </c>
      <c r="BD61">
        <v>0</v>
      </c>
      <c r="BE61">
        <v>15272126.330000002</v>
      </c>
      <c r="BF61">
        <v>0</v>
      </c>
      <c r="BG61">
        <v>1195158.75</v>
      </c>
      <c r="BH61">
        <v>0</v>
      </c>
      <c r="BI61">
        <v>0</v>
      </c>
      <c r="BJ61">
        <v>0</v>
      </c>
      <c r="BK61">
        <v>0</v>
      </c>
      <c r="BL61">
        <v>2173889.91</v>
      </c>
      <c r="BM61">
        <v>0</v>
      </c>
      <c r="BN61">
        <v>3805985.7100000004</v>
      </c>
      <c r="BO61">
        <v>202446.55</v>
      </c>
      <c r="BP61">
        <v>0</v>
      </c>
      <c r="BQ61">
        <v>0</v>
      </c>
      <c r="BR61">
        <v>0</v>
      </c>
      <c r="BS61">
        <v>1189187.2</v>
      </c>
      <c r="BT61">
        <v>1053049.45</v>
      </c>
      <c r="BU61">
        <v>0</v>
      </c>
      <c r="BV61">
        <v>0</v>
      </c>
      <c r="BW61">
        <v>209.22</v>
      </c>
      <c r="BX61">
        <v>0</v>
      </c>
      <c r="BY61">
        <v>9378835.1699999999</v>
      </c>
      <c r="BZ61">
        <v>2375471.4699999997</v>
      </c>
      <c r="CA61">
        <v>4931185.99</v>
      </c>
      <c r="CB61">
        <v>2876110.8499999996</v>
      </c>
      <c r="CC61">
        <v>5309564.7799999993</v>
      </c>
    </row>
    <row r="62" spans="1:81" customFormat="1" ht="20.149999999999999" customHeight="1" x14ac:dyDescent="0.35">
      <c r="A62" s="289">
        <v>24</v>
      </c>
      <c r="B62" s="290" t="s">
        <v>1021</v>
      </c>
      <c r="C62" s="290">
        <f>data!J92</f>
        <v>4667</v>
      </c>
      <c r="D62" s="290">
        <f>data!K92</f>
        <v>0</v>
      </c>
      <c r="E62" s="290">
        <f>data!L92</f>
        <v>0</v>
      </c>
      <c r="F62" s="290">
        <f>data!M92</f>
        <v>3397</v>
      </c>
      <c r="G62" s="290">
        <f>data!N92</f>
        <v>0</v>
      </c>
      <c r="H62" s="290">
        <f>data!O92</f>
        <v>14041</v>
      </c>
      <c r="I62" s="290">
        <f>data!P92</f>
        <v>23139</v>
      </c>
    </row>
    <row r="63" spans="1:81" customFormat="1" ht="20.149999999999999" customHeight="1" x14ac:dyDescent="0.35">
      <c r="A63" s="289">
        <v>25</v>
      </c>
      <c r="B63" s="290" t="s">
        <v>1022</v>
      </c>
      <c r="C63" s="290">
        <v>0</v>
      </c>
      <c r="D63" s="290">
        <v>0</v>
      </c>
      <c r="E63" s="290">
        <v>3580</v>
      </c>
      <c r="F63" s="290">
        <v>0</v>
      </c>
      <c r="G63" s="290">
        <v>1282365.6200000001</v>
      </c>
      <c r="H63" s="290">
        <v>13576.58</v>
      </c>
      <c r="I63" s="290">
        <v>0</v>
      </c>
      <c r="J63">
        <v>1748539.31</v>
      </c>
      <c r="K63">
        <v>0</v>
      </c>
      <c r="L63">
        <v>0</v>
      </c>
      <c r="M63">
        <v>0</v>
      </c>
      <c r="N63">
        <v>0</v>
      </c>
      <c r="O63">
        <v>487578.32</v>
      </c>
      <c r="P63">
        <v>63445.97</v>
      </c>
      <c r="Q63">
        <v>0</v>
      </c>
      <c r="R63">
        <v>13713184</v>
      </c>
      <c r="S63">
        <v>0</v>
      </c>
      <c r="T63">
        <v>0</v>
      </c>
      <c r="U63">
        <v>11770</v>
      </c>
      <c r="V63">
        <v>113935.14</v>
      </c>
      <c r="W63">
        <v>0</v>
      </c>
      <c r="X63">
        <v>0</v>
      </c>
      <c r="Y63">
        <v>3000000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997220</v>
      </c>
      <c r="AH63">
        <v>0</v>
      </c>
      <c r="AI63">
        <v>0</v>
      </c>
      <c r="AJ63">
        <v>182367.47</v>
      </c>
      <c r="AK63">
        <v>0</v>
      </c>
      <c r="AL63">
        <v>0</v>
      </c>
      <c r="AM63">
        <v>0</v>
      </c>
      <c r="AN63">
        <v>0</v>
      </c>
      <c r="AO63">
        <v>900914.19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10500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-113767.07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69326.490000000005</v>
      </c>
      <c r="BL63">
        <v>0</v>
      </c>
      <c r="BM63">
        <v>0</v>
      </c>
      <c r="BN63">
        <v>7762851.5800000001</v>
      </c>
      <c r="BO63">
        <v>-3150</v>
      </c>
      <c r="BP63">
        <v>0</v>
      </c>
      <c r="BQ63">
        <v>0</v>
      </c>
      <c r="BR63">
        <v>0</v>
      </c>
      <c r="BS63">
        <v>91.54</v>
      </c>
      <c r="BT63">
        <v>0</v>
      </c>
      <c r="BU63">
        <v>0</v>
      </c>
      <c r="BV63">
        <v>0</v>
      </c>
      <c r="BW63">
        <v>37157631.640000001</v>
      </c>
      <c r="BX63">
        <v>0</v>
      </c>
      <c r="BY63">
        <v>2905124.26</v>
      </c>
      <c r="BZ63">
        <v>0</v>
      </c>
      <c r="CA63">
        <v>12031724.82</v>
      </c>
      <c r="CB63">
        <v>254229.98</v>
      </c>
      <c r="CC63">
        <v>535.55999999999995</v>
      </c>
    </row>
    <row r="64" spans="1:81" customFormat="1" ht="20.149999999999999" customHeight="1" x14ac:dyDescent="0.35">
      <c r="A64" s="289">
        <v>26</v>
      </c>
      <c r="B64" s="290" t="s">
        <v>295</v>
      </c>
      <c r="C64" s="297">
        <v>1741409.64</v>
      </c>
      <c r="D64" s="297">
        <v>0</v>
      </c>
      <c r="E64" s="297">
        <v>4273757.2100000018</v>
      </c>
      <c r="F64" s="297">
        <v>0</v>
      </c>
      <c r="G64" s="297">
        <v>118937.65000000002</v>
      </c>
      <c r="H64" s="297">
        <v>82731.83</v>
      </c>
      <c r="I64" s="297">
        <v>50485.720000000016</v>
      </c>
      <c r="J64">
        <v>707735.1100000001</v>
      </c>
      <c r="K64">
        <v>0</v>
      </c>
      <c r="L64">
        <v>0</v>
      </c>
      <c r="M64">
        <v>4432.1399999999994</v>
      </c>
      <c r="N64">
        <v>0</v>
      </c>
      <c r="O64">
        <v>1857851.93</v>
      </c>
      <c r="P64">
        <v>47394027.039999977</v>
      </c>
      <c r="Q64">
        <v>1052136.2</v>
      </c>
      <c r="R64">
        <v>927110.8</v>
      </c>
      <c r="S64">
        <v>-122543.78000000001</v>
      </c>
      <c r="T64">
        <v>446779.89</v>
      </c>
      <c r="U64">
        <v>4220432.8999999994</v>
      </c>
      <c r="V64">
        <v>21140003.07</v>
      </c>
      <c r="W64">
        <v>363592.29999999993</v>
      </c>
      <c r="X64">
        <v>954874.75000000012</v>
      </c>
      <c r="Y64">
        <v>3248618.9400000004</v>
      </c>
      <c r="Z64">
        <v>85854.34</v>
      </c>
      <c r="AA64">
        <v>5380414.620000001</v>
      </c>
      <c r="AB64">
        <v>16376584.520000001</v>
      </c>
      <c r="AC64">
        <v>1730603.36</v>
      </c>
      <c r="AD64">
        <v>0</v>
      </c>
      <c r="AE64">
        <v>38034.43</v>
      </c>
      <c r="AF64">
        <v>0</v>
      </c>
      <c r="AG64">
        <v>3169001.6799999992</v>
      </c>
      <c r="AH64">
        <v>0</v>
      </c>
      <c r="AI64">
        <v>0</v>
      </c>
      <c r="AJ64">
        <v>1309110.79</v>
      </c>
      <c r="AK64">
        <v>0</v>
      </c>
      <c r="AL64">
        <v>0</v>
      </c>
      <c r="AM64">
        <v>0</v>
      </c>
      <c r="AN64">
        <v>0</v>
      </c>
      <c r="AO64">
        <v>168323.43000000002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1829.73</v>
      </c>
      <c r="AV64">
        <v>406727.01</v>
      </c>
      <c r="AW64">
        <v>0</v>
      </c>
      <c r="AX64">
        <v>0</v>
      </c>
      <c r="AY64">
        <v>1642261.4900000002</v>
      </c>
      <c r="AZ64">
        <v>15458.539999999999</v>
      </c>
      <c r="BA64">
        <v>560520.68999999994</v>
      </c>
      <c r="BB64">
        <v>134207.46999999997</v>
      </c>
      <c r="BC64">
        <v>5596.47</v>
      </c>
      <c r="BD64">
        <v>-48253.83</v>
      </c>
      <c r="BE64">
        <v>2536577.5499999998</v>
      </c>
      <c r="BF64">
        <v>0</v>
      </c>
      <c r="BG64">
        <v>26926.87</v>
      </c>
      <c r="BH64">
        <v>238.57</v>
      </c>
      <c r="BI64">
        <v>0</v>
      </c>
      <c r="BJ64">
        <v>0</v>
      </c>
      <c r="BK64">
        <v>0</v>
      </c>
      <c r="BL64">
        <v>35787.310000000005</v>
      </c>
      <c r="BM64">
        <v>0</v>
      </c>
      <c r="BN64">
        <v>202320.90999999997</v>
      </c>
      <c r="BO64">
        <v>4363.21</v>
      </c>
      <c r="BP64">
        <v>0</v>
      </c>
      <c r="BQ64">
        <v>0</v>
      </c>
      <c r="BR64">
        <v>0</v>
      </c>
      <c r="BS64">
        <v>19291.900000000001</v>
      </c>
      <c r="BT64">
        <v>15443.279999999999</v>
      </c>
      <c r="BU64">
        <v>0</v>
      </c>
      <c r="BV64">
        <v>0</v>
      </c>
      <c r="BW64">
        <v>9049.77</v>
      </c>
      <c r="BX64">
        <v>0</v>
      </c>
      <c r="BY64">
        <v>100406.86999999997</v>
      </c>
      <c r="BZ64">
        <v>11229.569999999998</v>
      </c>
      <c r="CA64">
        <v>25185.42</v>
      </c>
      <c r="CB64">
        <v>30796.899999999998</v>
      </c>
      <c r="CC64">
        <v>-233808.80000000002</v>
      </c>
    </row>
    <row r="65" spans="1:81" customFormat="1" ht="20.149999999999999" customHeight="1" x14ac:dyDescent="0.35">
      <c r="A65" s="283" t="s">
        <v>1004</v>
      </c>
      <c r="B65" s="284"/>
      <c r="C65" s="284"/>
      <c r="D65" s="284"/>
      <c r="E65" s="284"/>
      <c r="F65" s="284"/>
      <c r="G65" s="284"/>
      <c r="H65" s="284"/>
      <c r="I65" s="283"/>
    </row>
    <row r="66" spans="1:81" customFormat="1" ht="20.149999999999999" customHeight="1" x14ac:dyDescent="0.35">
      <c r="C66">
        <v>5292.93</v>
      </c>
      <c r="D66" s="285">
        <v>0</v>
      </c>
      <c r="E66">
        <v>348583.77</v>
      </c>
      <c r="F66">
        <v>0</v>
      </c>
      <c r="G66">
        <v>974.43</v>
      </c>
      <c r="H66">
        <v>7760.52</v>
      </c>
      <c r="I66" s="286">
        <v>7296.17</v>
      </c>
      <c r="J66">
        <v>273210.17</v>
      </c>
      <c r="K66">
        <v>0</v>
      </c>
      <c r="L66">
        <v>0</v>
      </c>
      <c r="M66">
        <v>16.3</v>
      </c>
      <c r="N66">
        <v>0</v>
      </c>
      <c r="O66">
        <v>106127.63</v>
      </c>
      <c r="P66">
        <v>679768.70000000019</v>
      </c>
      <c r="Q66">
        <v>7332.6</v>
      </c>
      <c r="R66">
        <v>6731.29</v>
      </c>
      <c r="S66">
        <v>486969.13</v>
      </c>
      <c r="T66">
        <v>-50</v>
      </c>
      <c r="U66">
        <v>4155853.88</v>
      </c>
      <c r="V66">
        <v>437109.92</v>
      </c>
      <c r="W66">
        <v>30286.730000000003</v>
      </c>
      <c r="X66">
        <v>328526.24</v>
      </c>
      <c r="Y66">
        <v>658134.54</v>
      </c>
      <c r="Z66">
        <v>1367803.24</v>
      </c>
      <c r="AA66">
        <v>45090.810000000005</v>
      </c>
      <c r="AB66">
        <v>1108467.8900000001</v>
      </c>
      <c r="AC66">
        <v>30888.77</v>
      </c>
      <c r="AD66">
        <v>2794225.64</v>
      </c>
      <c r="AE66">
        <v>11873.93</v>
      </c>
      <c r="AF66">
        <v>0</v>
      </c>
      <c r="AG66">
        <v>233637.69</v>
      </c>
      <c r="AH66">
        <v>0</v>
      </c>
      <c r="AI66">
        <v>0</v>
      </c>
      <c r="AJ66">
        <v>542092.57999999996</v>
      </c>
      <c r="AK66">
        <v>0</v>
      </c>
      <c r="AL66">
        <v>0</v>
      </c>
      <c r="AM66">
        <v>0</v>
      </c>
      <c r="AN66">
        <v>0</v>
      </c>
      <c r="AO66">
        <v>2487.64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297.43</v>
      </c>
      <c r="AV66">
        <v>628717.81999999995</v>
      </c>
      <c r="AW66">
        <v>131850.07</v>
      </c>
      <c r="AX66">
        <v>433861.92</v>
      </c>
      <c r="AY66">
        <v>5858939.0899999999</v>
      </c>
      <c r="AZ66">
        <v>74397.649999999994</v>
      </c>
      <c r="BA66">
        <v>562232.21</v>
      </c>
      <c r="BB66">
        <v>251366.58</v>
      </c>
      <c r="BC66">
        <v>162.24</v>
      </c>
      <c r="BD66">
        <v>6710.3</v>
      </c>
      <c r="BE66">
        <v>2844148.8099999991</v>
      </c>
      <c r="BF66">
        <v>0</v>
      </c>
      <c r="BG66">
        <v>37387.439999999995</v>
      </c>
      <c r="BH66">
        <v>6795.36</v>
      </c>
      <c r="BI66">
        <v>0</v>
      </c>
      <c r="BJ66">
        <v>0</v>
      </c>
      <c r="BK66">
        <v>410660.88</v>
      </c>
      <c r="BL66">
        <v>5497.55</v>
      </c>
      <c r="BM66">
        <v>0</v>
      </c>
      <c r="BN66">
        <v>551665.51</v>
      </c>
      <c r="BO66">
        <v>17198.75</v>
      </c>
      <c r="BP66">
        <v>74743.760000000009</v>
      </c>
      <c r="BQ66">
        <v>0</v>
      </c>
      <c r="BR66">
        <v>0</v>
      </c>
      <c r="BS66">
        <v>9248.36</v>
      </c>
      <c r="BT66">
        <v>6570.54</v>
      </c>
      <c r="BU66">
        <v>8074.74</v>
      </c>
      <c r="BV66">
        <v>0</v>
      </c>
      <c r="BW66">
        <v>151217.91</v>
      </c>
      <c r="BX66">
        <v>432.81</v>
      </c>
      <c r="BY66">
        <v>1642281.2200000002</v>
      </c>
      <c r="BZ66">
        <v>418738.88999999996</v>
      </c>
      <c r="CA66">
        <v>21425.370000000003</v>
      </c>
      <c r="CB66">
        <v>41781.630000000005</v>
      </c>
      <c r="CC66">
        <v>191076.30000000002</v>
      </c>
    </row>
    <row r="67" spans="1:81" customFormat="1" ht="20.149999999999999" customHeight="1" x14ac:dyDescent="0.35">
      <c r="A67" s="285"/>
    </row>
    <row r="68" spans="1:81" customFormat="1" ht="20.149999999999999" customHeight="1" x14ac:dyDescent="0.35">
      <c r="A68" s="287" t="str">
        <f>"Hospital: "&amp;data!C98</f>
        <v>Hospital: Providence Regional Medical Center Everett</v>
      </c>
      <c r="C68">
        <v>0</v>
      </c>
      <c r="D68">
        <v>0</v>
      </c>
      <c r="E68">
        <v>0</v>
      </c>
      <c r="F68">
        <v>0</v>
      </c>
      <c r="G68" s="288">
        <v>1775.04</v>
      </c>
      <c r="H68" s="287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1365363.32</v>
      </c>
      <c r="Q68">
        <v>0</v>
      </c>
      <c r="R68">
        <v>0</v>
      </c>
      <c r="S68">
        <v>116655.37</v>
      </c>
      <c r="T68">
        <v>0</v>
      </c>
      <c r="U68">
        <v>25757.93</v>
      </c>
      <c r="V68">
        <v>100742.9</v>
      </c>
      <c r="W68">
        <v>445117</v>
      </c>
      <c r="X68">
        <v>167597.5</v>
      </c>
      <c r="Y68">
        <v>201359.44</v>
      </c>
      <c r="Z68">
        <v>763106.88</v>
      </c>
      <c r="AA68">
        <v>61797.88</v>
      </c>
      <c r="AB68">
        <v>857436.87</v>
      </c>
      <c r="AC68">
        <v>209663.87</v>
      </c>
      <c r="AD68">
        <v>0</v>
      </c>
      <c r="AE68">
        <v>3893.66</v>
      </c>
      <c r="AF68">
        <v>0</v>
      </c>
      <c r="AG68">
        <v>0</v>
      </c>
      <c r="AH68">
        <v>0</v>
      </c>
      <c r="AI68">
        <v>0</v>
      </c>
      <c r="AJ68">
        <v>133543.32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64544.88</v>
      </c>
      <c r="AW68">
        <v>0</v>
      </c>
      <c r="AX68">
        <v>0</v>
      </c>
      <c r="AY68">
        <v>13155.03</v>
      </c>
      <c r="AZ68">
        <v>47651.34</v>
      </c>
      <c r="BA68">
        <v>0</v>
      </c>
      <c r="BB68">
        <v>0</v>
      </c>
      <c r="BC68">
        <v>-1632.78</v>
      </c>
      <c r="BD68">
        <v>0</v>
      </c>
      <c r="BE68">
        <v>5844.54</v>
      </c>
      <c r="BF68">
        <v>0</v>
      </c>
      <c r="BG68">
        <v>8480.2199999999993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794856.17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47176.1</v>
      </c>
      <c r="CC68">
        <v>174937.42</v>
      </c>
    </row>
    <row r="69" spans="1:81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81" customFormat="1" ht="20.149999999999999" customHeight="1" x14ac:dyDescent="0.35">
      <c r="A70" s="293">
        <v>2</v>
      </c>
      <c r="B70" s="294" t="s">
        <v>1006</v>
      </c>
      <c r="C70" s="296">
        <v>7746.32</v>
      </c>
      <c r="D70" s="296">
        <v>0</v>
      </c>
      <c r="E70" s="296">
        <v>17569.259999999998</v>
      </c>
      <c r="F70" s="296">
        <v>0</v>
      </c>
      <c r="G70" s="296">
        <v>104.16</v>
      </c>
      <c r="H70" s="296">
        <v>0</v>
      </c>
      <c r="I70" s="296">
        <v>0</v>
      </c>
      <c r="J70">
        <v>226.64</v>
      </c>
      <c r="K70">
        <v>0</v>
      </c>
      <c r="L70">
        <v>0</v>
      </c>
      <c r="M70">
        <v>0</v>
      </c>
      <c r="N70">
        <v>0</v>
      </c>
      <c r="O70">
        <v>1197.46</v>
      </c>
      <c r="P70">
        <v>4892.7399999999989</v>
      </c>
      <c r="Q70">
        <v>1081.31</v>
      </c>
      <c r="R70">
        <v>13280.12</v>
      </c>
      <c r="S70">
        <v>154.55000000000001</v>
      </c>
      <c r="T70">
        <v>71.5</v>
      </c>
      <c r="U70">
        <v>3034180.37</v>
      </c>
      <c r="V70">
        <v>6.51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1251.6400000000001</v>
      </c>
      <c r="AD70">
        <v>0</v>
      </c>
      <c r="AE70">
        <v>0</v>
      </c>
      <c r="AF70">
        <v>0</v>
      </c>
      <c r="AG70">
        <v>10977.63</v>
      </c>
      <c r="AH70">
        <v>0</v>
      </c>
      <c r="AI70">
        <v>0</v>
      </c>
      <c r="AJ70">
        <v>4312.2299999999996</v>
      </c>
      <c r="AK70">
        <v>0</v>
      </c>
      <c r="AL70">
        <v>0</v>
      </c>
      <c r="AM70">
        <v>0</v>
      </c>
      <c r="AN70">
        <v>0</v>
      </c>
      <c r="AO70">
        <v>1308.51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</row>
    <row r="71" spans="1:81" customFormat="1" ht="20.149999999999999" customHeight="1" x14ac:dyDescent="0.35">
      <c r="A71" s="293"/>
      <c r="B71" s="294"/>
      <c r="C71" s="296">
        <v>1277686.0699999998</v>
      </c>
      <c r="D71" s="296">
        <v>0</v>
      </c>
      <c r="E71" s="296">
        <v>24460923.160000004</v>
      </c>
      <c r="F71" s="296">
        <v>0</v>
      </c>
      <c r="G71" s="296">
        <v>61106.659999999996</v>
      </c>
      <c r="H71" s="296">
        <v>80337.63</v>
      </c>
      <c r="I71" s="296">
        <v>47763.58</v>
      </c>
      <c r="J71">
        <v>-6703.17</v>
      </c>
      <c r="K71">
        <v>0</v>
      </c>
      <c r="L71">
        <v>0</v>
      </c>
      <c r="M71">
        <v>14769.59</v>
      </c>
      <c r="N71">
        <v>0</v>
      </c>
      <c r="O71">
        <v>4643145.7699999996</v>
      </c>
      <c r="P71">
        <v>4295766.72</v>
      </c>
      <c r="Q71">
        <v>405841.56</v>
      </c>
      <c r="R71">
        <v>335350.84000000003</v>
      </c>
      <c r="S71">
        <v>28828.97</v>
      </c>
      <c r="T71">
        <v>0</v>
      </c>
      <c r="U71">
        <v>12600.76</v>
      </c>
      <c r="V71">
        <v>2147037.1999999997</v>
      </c>
      <c r="W71">
        <v>96163.25</v>
      </c>
      <c r="X71">
        <v>972756.81</v>
      </c>
      <c r="Y71">
        <v>1401293.96</v>
      </c>
      <c r="Z71">
        <v>4652.33</v>
      </c>
      <c r="AA71">
        <v>0</v>
      </c>
      <c r="AB71">
        <v>117857.35999999999</v>
      </c>
      <c r="AC71">
        <v>296232.34999999998</v>
      </c>
      <c r="AD71">
        <v>2975.13</v>
      </c>
      <c r="AE71">
        <v>218825.90000000002</v>
      </c>
      <c r="AF71">
        <v>0</v>
      </c>
      <c r="AG71">
        <v>7556759.0600000005</v>
      </c>
      <c r="AH71">
        <v>0</v>
      </c>
      <c r="AI71">
        <v>0</v>
      </c>
      <c r="AJ71">
        <v>61179.77</v>
      </c>
      <c r="AK71">
        <v>0</v>
      </c>
      <c r="AL71">
        <v>0</v>
      </c>
      <c r="AM71">
        <v>0</v>
      </c>
      <c r="AN71">
        <v>0</v>
      </c>
      <c r="AO71">
        <v>406557.79000000004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1756.54</v>
      </c>
      <c r="AV71">
        <v>0</v>
      </c>
      <c r="AW71">
        <v>0</v>
      </c>
      <c r="AX71">
        <v>0</v>
      </c>
      <c r="AY71">
        <v>447848.69</v>
      </c>
      <c r="AZ71">
        <v>2115.75</v>
      </c>
      <c r="BA71">
        <v>0</v>
      </c>
      <c r="BB71">
        <v>410375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16305.65</v>
      </c>
      <c r="BM71">
        <v>0</v>
      </c>
      <c r="BN71">
        <v>621.5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1317</v>
      </c>
      <c r="BX71">
        <v>0</v>
      </c>
      <c r="BY71">
        <v>193692.47</v>
      </c>
      <c r="BZ71">
        <v>263723.43</v>
      </c>
      <c r="CA71">
        <v>0</v>
      </c>
      <c r="CB71">
        <v>17030.419999999998</v>
      </c>
      <c r="CC71">
        <v>80</v>
      </c>
    </row>
    <row r="72" spans="1:81" customFormat="1" ht="20.149999999999999" customHeight="1" x14ac:dyDescent="0.35">
      <c r="A72" s="289">
        <v>3</v>
      </c>
      <c r="B72" s="290" t="s">
        <v>1010</v>
      </c>
      <c r="C72" s="292">
        <v>417.11</v>
      </c>
      <c r="D72" s="291">
        <v>0</v>
      </c>
      <c r="E72" s="302">
        <v>562.79</v>
      </c>
      <c r="F72" s="302">
        <v>0</v>
      </c>
      <c r="G72" s="291">
        <v>60</v>
      </c>
      <c r="H72" s="291">
        <v>455</v>
      </c>
      <c r="I72" s="292">
        <v>1026</v>
      </c>
      <c r="J72">
        <v>285</v>
      </c>
      <c r="K72">
        <v>0</v>
      </c>
      <c r="L72">
        <v>0</v>
      </c>
      <c r="M72">
        <v>0</v>
      </c>
      <c r="N72">
        <v>0</v>
      </c>
      <c r="O72">
        <v>68</v>
      </c>
      <c r="P72">
        <v>2195.77</v>
      </c>
      <c r="Q72">
        <v>285</v>
      </c>
      <c r="R72">
        <v>0</v>
      </c>
      <c r="S72">
        <v>0</v>
      </c>
      <c r="T72">
        <v>0</v>
      </c>
      <c r="U72">
        <v>20915.57</v>
      </c>
      <c r="V72">
        <v>960.45</v>
      </c>
      <c r="W72">
        <v>1890</v>
      </c>
      <c r="X72">
        <v>415</v>
      </c>
      <c r="Y72">
        <v>3809.3999999999996</v>
      </c>
      <c r="Z72">
        <v>185</v>
      </c>
      <c r="AA72">
        <v>2662.5</v>
      </c>
      <c r="AB72">
        <v>12856.4</v>
      </c>
      <c r="AC72">
        <v>3968</v>
      </c>
      <c r="AD72">
        <v>0</v>
      </c>
      <c r="AE72">
        <v>0</v>
      </c>
      <c r="AF72">
        <v>0</v>
      </c>
      <c r="AG72">
        <v>527.47</v>
      </c>
      <c r="AH72">
        <v>0</v>
      </c>
      <c r="AI72">
        <v>0</v>
      </c>
      <c r="AJ72">
        <v>2124</v>
      </c>
      <c r="AK72">
        <v>0</v>
      </c>
      <c r="AL72">
        <v>0</v>
      </c>
      <c r="AM72">
        <v>0</v>
      </c>
      <c r="AN72">
        <v>0</v>
      </c>
      <c r="AO72">
        <v>78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815</v>
      </c>
      <c r="AW72">
        <v>0</v>
      </c>
      <c r="AX72">
        <v>0</v>
      </c>
      <c r="AY72">
        <v>480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36924.639999999999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1596</v>
      </c>
      <c r="BM72">
        <v>0</v>
      </c>
      <c r="BN72">
        <v>144981.57999999999</v>
      </c>
      <c r="BO72">
        <v>0</v>
      </c>
      <c r="BP72">
        <v>0</v>
      </c>
      <c r="BQ72">
        <v>0</v>
      </c>
      <c r="BR72">
        <v>0</v>
      </c>
      <c r="BS72">
        <v>2306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659</v>
      </c>
      <c r="BZ72">
        <v>606</v>
      </c>
      <c r="CA72">
        <v>0</v>
      </c>
      <c r="CB72">
        <v>1148</v>
      </c>
      <c r="CC72">
        <v>2415.5</v>
      </c>
    </row>
    <row r="73" spans="1:81" customFormat="1" ht="20.149999999999999" customHeight="1" x14ac:dyDescent="0.35">
      <c r="A73" s="289">
        <v>4</v>
      </c>
      <c r="B73" s="290" t="s">
        <v>261</v>
      </c>
      <c r="C73" s="290">
        <v>0</v>
      </c>
      <c r="D73" s="298">
        <v>0</v>
      </c>
      <c r="E73" s="302">
        <v>0</v>
      </c>
      <c r="F73" s="302">
        <v>0</v>
      </c>
      <c r="G73" s="290">
        <v>0</v>
      </c>
      <c r="H73" s="290">
        <v>0</v>
      </c>
      <c r="I73" s="290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</row>
    <row r="74" spans="1:81" customFormat="1" ht="20.149999999999999" customHeight="1" x14ac:dyDescent="0.35">
      <c r="A74" s="289">
        <v>5</v>
      </c>
      <c r="B74" s="290" t="s">
        <v>263</v>
      </c>
      <c r="C74" s="297">
        <v>0</v>
      </c>
      <c r="D74" s="297">
        <v>0</v>
      </c>
      <c r="E74" s="297">
        <v>0</v>
      </c>
      <c r="F74" s="297">
        <v>0</v>
      </c>
      <c r="G74" s="297">
        <v>0</v>
      </c>
      <c r="H74" s="297">
        <v>0</v>
      </c>
      <c r="I74" s="297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1810415.97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</row>
    <row r="75" spans="1:81" customFormat="1" ht="20.149999999999999" customHeight="1" x14ac:dyDescent="0.35">
      <c r="A75" s="289">
        <v>6</v>
      </c>
      <c r="B75" s="290" t="s">
        <v>264</v>
      </c>
      <c r="C75" s="290">
        <v>0</v>
      </c>
      <c r="D75" s="290">
        <v>0</v>
      </c>
      <c r="E75" s="290">
        <v>0</v>
      </c>
      <c r="F75" s="290">
        <v>0</v>
      </c>
      <c r="G75" s="290">
        <v>0</v>
      </c>
      <c r="H75" s="290">
        <v>0</v>
      </c>
      <c r="I75" s="290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1000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38124.99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821056.54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5478.87</v>
      </c>
      <c r="BZ75">
        <v>0</v>
      </c>
      <c r="CA75">
        <v>0</v>
      </c>
      <c r="CB75">
        <v>6977.5</v>
      </c>
      <c r="CC75">
        <v>0</v>
      </c>
    </row>
    <row r="76" spans="1:81" customFormat="1" ht="20.149999999999999" customHeight="1" x14ac:dyDescent="0.35">
      <c r="A76" s="289">
        <v>7</v>
      </c>
      <c r="B76" s="290" t="s">
        <v>11</v>
      </c>
      <c r="C76" s="290"/>
      <c r="D76" s="290"/>
      <c r="E76" s="290"/>
      <c r="F76" s="290"/>
      <c r="G76" s="290"/>
      <c r="H76" s="290"/>
      <c r="I76" s="290"/>
    </row>
    <row r="77" spans="1:81" customFormat="1" ht="20.149999999999999" customHeight="1" x14ac:dyDescent="0.35">
      <c r="A77" s="289">
        <v>8</v>
      </c>
      <c r="B77" s="290" t="s">
        <v>265</v>
      </c>
      <c r="C77" s="290">
        <v>18736.13</v>
      </c>
      <c r="D77" s="290">
        <v>0</v>
      </c>
      <c r="E77" s="290">
        <v>82365.84</v>
      </c>
      <c r="F77" s="290">
        <v>0</v>
      </c>
      <c r="G77" s="290">
        <v>20091.53</v>
      </c>
      <c r="H77" s="290">
        <v>5217.51</v>
      </c>
      <c r="I77" s="290">
        <v>1080.26</v>
      </c>
      <c r="J77">
        <v>2047.37</v>
      </c>
      <c r="K77">
        <v>0</v>
      </c>
      <c r="L77">
        <v>0</v>
      </c>
      <c r="M77">
        <v>1827.47</v>
      </c>
      <c r="N77">
        <v>0</v>
      </c>
      <c r="O77">
        <v>13675.73</v>
      </c>
      <c r="P77">
        <v>1707215.44</v>
      </c>
      <c r="Q77">
        <v>5.25</v>
      </c>
      <c r="R77">
        <v>96.2</v>
      </c>
      <c r="S77">
        <v>95383.27</v>
      </c>
      <c r="T77">
        <v>0</v>
      </c>
      <c r="U77">
        <v>214782.49</v>
      </c>
      <c r="V77">
        <v>32765.18</v>
      </c>
      <c r="W77">
        <v>8070.58</v>
      </c>
      <c r="X77">
        <v>4207.41</v>
      </c>
      <c r="Y77">
        <v>51831.320000000007</v>
      </c>
      <c r="Z77">
        <v>1727185.96</v>
      </c>
      <c r="AA77">
        <v>339288.78</v>
      </c>
      <c r="AB77">
        <v>157197.28</v>
      </c>
      <c r="AC77">
        <v>26365.66</v>
      </c>
      <c r="AD77">
        <v>0</v>
      </c>
      <c r="AE77">
        <v>1179.45</v>
      </c>
      <c r="AF77">
        <v>0</v>
      </c>
      <c r="AG77">
        <v>27412.230000000003</v>
      </c>
      <c r="AH77">
        <v>0</v>
      </c>
      <c r="AI77">
        <v>0</v>
      </c>
      <c r="AJ77">
        <v>6447376.79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250.19</v>
      </c>
      <c r="AV77">
        <v>2417.8000000000002</v>
      </c>
      <c r="AW77">
        <v>0</v>
      </c>
      <c r="AX77">
        <v>0</v>
      </c>
      <c r="AY77">
        <v>75127.3</v>
      </c>
      <c r="AZ77">
        <v>80817.23000000001</v>
      </c>
      <c r="BA77">
        <v>4655.37</v>
      </c>
      <c r="BB77">
        <v>0</v>
      </c>
      <c r="BC77">
        <v>0</v>
      </c>
      <c r="BD77">
        <v>0</v>
      </c>
      <c r="BE77">
        <v>1850467.7400000002</v>
      </c>
      <c r="BF77">
        <v>0</v>
      </c>
      <c r="BG77">
        <v>4474.47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26005.280000000002</v>
      </c>
      <c r="BO77">
        <v>1297.83</v>
      </c>
      <c r="BP77">
        <v>0</v>
      </c>
      <c r="BQ77">
        <v>0</v>
      </c>
      <c r="BR77">
        <v>0</v>
      </c>
      <c r="BS77">
        <v>1951.92</v>
      </c>
      <c r="BT77">
        <v>346.44</v>
      </c>
      <c r="BU77">
        <v>38.409999999999997</v>
      </c>
      <c r="BV77">
        <v>0</v>
      </c>
      <c r="BW77">
        <v>0</v>
      </c>
      <c r="BX77">
        <v>0</v>
      </c>
      <c r="BY77">
        <v>51282.559999999998</v>
      </c>
      <c r="BZ77">
        <v>0</v>
      </c>
      <c r="CA77">
        <v>0</v>
      </c>
      <c r="CB77">
        <v>2308.67</v>
      </c>
      <c r="CC77">
        <v>3126.48</v>
      </c>
    </row>
    <row r="78" spans="1:81" customFormat="1" ht="20.149999999999999" customHeight="1" x14ac:dyDescent="0.35">
      <c r="A78" s="289">
        <v>9</v>
      </c>
      <c r="B78" s="290" t="s">
        <v>266</v>
      </c>
      <c r="C78" s="290">
        <v>11747044.483787978</v>
      </c>
      <c r="D78" s="290">
        <v>0</v>
      </c>
      <c r="E78" s="290">
        <v>53661822.84855891</v>
      </c>
      <c r="F78" s="290">
        <v>0</v>
      </c>
      <c r="G78" s="290">
        <v>2420542.9031949244</v>
      </c>
      <c r="H78" s="290">
        <v>4708015.5028122375</v>
      </c>
      <c r="I78" s="290">
        <v>2291892.0580869392</v>
      </c>
      <c r="J78">
        <v>6189114.2382469708</v>
      </c>
      <c r="K78">
        <v>0</v>
      </c>
      <c r="L78">
        <v>0</v>
      </c>
      <c r="M78">
        <v>0</v>
      </c>
      <c r="N78">
        <v>0</v>
      </c>
      <c r="O78">
        <v>13662635.988379702</v>
      </c>
      <c r="P78">
        <v>18602892.686607186</v>
      </c>
      <c r="Q78">
        <v>3048224.6787873604</v>
      </c>
      <c r="R78">
        <v>502806.52247780544</v>
      </c>
      <c r="S78">
        <v>63323.161861557579</v>
      </c>
      <c r="T78">
        <v>1415369.5966383067</v>
      </c>
      <c r="U78">
        <v>9068122.1202006508</v>
      </c>
      <c r="V78">
        <v>4206524.0413514897</v>
      </c>
      <c r="W78">
        <v>1538220.3191989937</v>
      </c>
      <c r="X78">
        <v>1783622.4513379289</v>
      </c>
      <c r="Y78">
        <v>11367969.644865455</v>
      </c>
      <c r="Z78">
        <v>2560767.0344189219</v>
      </c>
      <c r="AA78">
        <v>789403.08115019125</v>
      </c>
      <c r="AB78">
        <v>9689201.5060829427</v>
      </c>
      <c r="AC78">
        <v>4451040.3044382688</v>
      </c>
      <c r="AD78">
        <v>0</v>
      </c>
      <c r="AE78">
        <v>5782003.0746206352</v>
      </c>
      <c r="AF78">
        <v>0</v>
      </c>
      <c r="AG78">
        <v>12232556.220758192</v>
      </c>
      <c r="AH78">
        <v>0</v>
      </c>
      <c r="AI78">
        <v>0</v>
      </c>
      <c r="AJ78">
        <v>8521461.6636330336</v>
      </c>
      <c r="AK78">
        <v>0</v>
      </c>
      <c r="AL78">
        <v>0</v>
      </c>
      <c r="AM78">
        <v>0</v>
      </c>
      <c r="AN78">
        <v>0</v>
      </c>
      <c r="AO78">
        <v>2523143.2236891994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327315.03712136426</v>
      </c>
      <c r="AV78">
        <v>2232379.2922365288</v>
      </c>
      <c r="AW78">
        <v>172875.93043717401</v>
      </c>
      <c r="AX78">
        <v>150.08447383885911</v>
      </c>
      <c r="AY78">
        <v>5484851.7892022282</v>
      </c>
      <c r="AZ78">
        <v>1313861.7783460482</v>
      </c>
      <c r="BA78">
        <v>296062.07357818127</v>
      </c>
      <c r="BB78">
        <v>4748043.1309315003</v>
      </c>
      <c r="BC78">
        <v>1230598.3329800481</v>
      </c>
      <c r="BD78">
        <v>0</v>
      </c>
      <c r="BE78">
        <v>11993036.022596467</v>
      </c>
      <c r="BF78">
        <v>0</v>
      </c>
      <c r="BG78">
        <v>938545.27076003863</v>
      </c>
      <c r="BH78">
        <v>0</v>
      </c>
      <c r="BI78">
        <v>0</v>
      </c>
      <c r="BJ78">
        <v>0</v>
      </c>
      <c r="BK78">
        <v>0</v>
      </c>
      <c r="BL78">
        <v>1707132.2903199813</v>
      </c>
      <c r="BM78">
        <v>0</v>
      </c>
      <c r="BN78">
        <v>2988799.5119483401</v>
      </c>
      <c r="BO78">
        <v>158979.09134178673</v>
      </c>
      <c r="BP78">
        <v>0</v>
      </c>
      <c r="BQ78">
        <v>0</v>
      </c>
      <c r="BR78">
        <v>0</v>
      </c>
      <c r="BS78">
        <v>933855.87697732379</v>
      </c>
      <c r="BT78">
        <v>826948.37081179349</v>
      </c>
      <c r="BU78">
        <v>0</v>
      </c>
      <c r="BV78">
        <v>0</v>
      </c>
      <c r="BW78">
        <v>164.29820854209976</v>
      </c>
      <c r="BX78">
        <v>0</v>
      </c>
      <c r="BY78">
        <v>7365098.0625305399</v>
      </c>
      <c r="BZ78">
        <v>1865432.1143479028</v>
      </c>
      <c r="CA78">
        <v>3872407.1510606091</v>
      </c>
      <c r="CB78">
        <v>2258578.8176249675</v>
      </c>
      <c r="CC78">
        <v>4169543.9321873044</v>
      </c>
    </row>
    <row r="79" spans="1:81" customFormat="1" ht="20.149999999999999" customHeight="1" x14ac:dyDescent="0.35">
      <c r="A79" s="289">
        <v>10</v>
      </c>
      <c r="B79" s="290" t="s">
        <v>526</v>
      </c>
      <c r="C79" s="290">
        <v>79093.11</v>
      </c>
      <c r="D79" s="290">
        <v>0</v>
      </c>
      <c r="E79" s="290">
        <v>47304.97</v>
      </c>
      <c r="F79" s="290">
        <v>0</v>
      </c>
      <c r="G79" s="290">
        <v>0</v>
      </c>
      <c r="H79" s="290">
        <v>0</v>
      </c>
      <c r="I79" s="290">
        <v>1694.04</v>
      </c>
      <c r="J79">
        <v>0</v>
      </c>
      <c r="K79">
        <v>0</v>
      </c>
      <c r="L79">
        <v>0</v>
      </c>
      <c r="M79">
        <v>0</v>
      </c>
      <c r="N79">
        <v>0</v>
      </c>
      <c r="O79">
        <v>42641.19</v>
      </c>
      <c r="P79">
        <v>66445.55</v>
      </c>
      <c r="Q79">
        <v>9136.7199999999993</v>
      </c>
      <c r="R79">
        <v>0</v>
      </c>
      <c r="S79">
        <v>0</v>
      </c>
      <c r="T79">
        <v>0</v>
      </c>
      <c r="U79">
        <v>0</v>
      </c>
      <c r="V79">
        <v>60541.229999999996</v>
      </c>
      <c r="W79">
        <v>0</v>
      </c>
      <c r="X79">
        <v>0</v>
      </c>
      <c r="Y79">
        <v>32494.010000000002</v>
      </c>
      <c r="Z79">
        <v>0</v>
      </c>
      <c r="AA79">
        <v>0</v>
      </c>
      <c r="AB79">
        <v>11756</v>
      </c>
      <c r="AC79">
        <v>0</v>
      </c>
      <c r="AD79">
        <v>0</v>
      </c>
      <c r="AE79">
        <v>0</v>
      </c>
      <c r="AF79">
        <v>0</v>
      </c>
      <c r="AG79">
        <v>53840.18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1284.6500000000001</v>
      </c>
      <c r="AZ79">
        <v>0</v>
      </c>
      <c r="BA79">
        <v>1418.97</v>
      </c>
      <c r="BB79">
        <v>0</v>
      </c>
      <c r="BC79">
        <v>0</v>
      </c>
      <c r="BD79">
        <v>0</v>
      </c>
      <c r="BE79">
        <v>4059.05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538007.69999999995</v>
      </c>
      <c r="BO79">
        <v>0</v>
      </c>
      <c r="BP79">
        <v>0</v>
      </c>
      <c r="BQ79">
        <v>0</v>
      </c>
      <c r="BR79">
        <v>0</v>
      </c>
      <c r="BS79">
        <v>265.5</v>
      </c>
      <c r="BT79">
        <v>1424.98</v>
      </c>
      <c r="BU79">
        <v>0</v>
      </c>
      <c r="BV79">
        <v>0</v>
      </c>
      <c r="BW79">
        <v>0</v>
      </c>
      <c r="BX79">
        <v>0</v>
      </c>
      <c r="BY79">
        <v>327945.34999999998</v>
      </c>
      <c r="BZ79">
        <v>3801.14</v>
      </c>
      <c r="CA79">
        <v>198.26</v>
      </c>
      <c r="CB79">
        <v>3205.09</v>
      </c>
      <c r="CC79">
        <v>0</v>
      </c>
    </row>
    <row r="80" spans="1:81" customFormat="1" ht="20.149999999999999" customHeight="1" x14ac:dyDescent="0.35">
      <c r="A80" s="289">
        <v>11</v>
      </c>
      <c r="B80" s="290" t="s">
        <v>527</v>
      </c>
      <c r="C80" s="290">
        <v>6457.69</v>
      </c>
      <c r="D80" s="290">
        <v>0</v>
      </c>
      <c r="E80" s="290">
        <v>8849.18</v>
      </c>
      <c r="F80" s="290">
        <v>0</v>
      </c>
      <c r="G80" s="290">
        <v>911</v>
      </c>
      <c r="H80" s="290">
        <v>1653</v>
      </c>
      <c r="I80" s="290">
        <v>2600</v>
      </c>
      <c r="J80">
        <v>4033.88</v>
      </c>
      <c r="K80">
        <v>0</v>
      </c>
      <c r="L80">
        <v>0</v>
      </c>
      <c r="M80">
        <v>0</v>
      </c>
      <c r="N80">
        <v>0</v>
      </c>
      <c r="O80">
        <v>16391.3</v>
      </c>
      <c r="P80">
        <v>10815.59</v>
      </c>
      <c r="Q80">
        <v>999</v>
      </c>
      <c r="R80">
        <v>0</v>
      </c>
      <c r="S80">
        <v>0</v>
      </c>
      <c r="T80">
        <v>275</v>
      </c>
      <c r="U80">
        <v>3412.52</v>
      </c>
      <c r="V80">
        <v>1831.8</v>
      </c>
      <c r="W80">
        <v>298.95</v>
      </c>
      <c r="X80">
        <v>0</v>
      </c>
      <c r="Y80">
        <v>4759.9399999999996</v>
      </c>
      <c r="Z80">
        <v>0</v>
      </c>
      <c r="AA80">
        <v>0</v>
      </c>
      <c r="AB80">
        <v>3000.54</v>
      </c>
      <c r="AC80">
        <v>2175</v>
      </c>
      <c r="AD80">
        <v>0</v>
      </c>
      <c r="AE80">
        <v>12761.84</v>
      </c>
      <c r="AF80">
        <v>0</v>
      </c>
      <c r="AG80">
        <v>10008.879999999999</v>
      </c>
      <c r="AH80">
        <v>0</v>
      </c>
      <c r="AI80">
        <v>0</v>
      </c>
      <c r="AJ80">
        <v>73285.179999999993</v>
      </c>
      <c r="AK80">
        <v>0</v>
      </c>
      <c r="AL80">
        <v>0</v>
      </c>
      <c r="AM80">
        <v>0</v>
      </c>
      <c r="AN80">
        <v>0</v>
      </c>
      <c r="AO80">
        <v>599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3292</v>
      </c>
      <c r="AW80">
        <v>0</v>
      </c>
      <c r="AX80">
        <v>0</v>
      </c>
      <c r="AY80">
        <v>4757.25</v>
      </c>
      <c r="AZ80">
        <v>0</v>
      </c>
      <c r="BA80">
        <v>0</v>
      </c>
      <c r="BB80">
        <v>5961.79</v>
      </c>
      <c r="BC80">
        <v>0</v>
      </c>
      <c r="BD80">
        <v>0</v>
      </c>
      <c r="BE80">
        <v>24852.41</v>
      </c>
      <c r="BF80">
        <v>0</v>
      </c>
      <c r="BG80">
        <v>74.75</v>
      </c>
      <c r="BH80">
        <v>0</v>
      </c>
      <c r="BI80">
        <v>0</v>
      </c>
      <c r="BJ80">
        <v>0</v>
      </c>
      <c r="BK80">
        <v>0</v>
      </c>
      <c r="BL80">
        <v>2157.4299999999998</v>
      </c>
      <c r="BM80">
        <v>0</v>
      </c>
      <c r="BN80">
        <v>2384</v>
      </c>
      <c r="BO80">
        <v>0</v>
      </c>
      <c r="BP80">
        <v>0</v>
      </c>
      <c r="BQ80">
        <v>0</v>
      </c>
      <c r="BR80">
        <v>0</v>
      </c>
      <c r="BS80">
        <v>410.2</v>
      </c>
      <c r="BT80">
        <v>774</v>
      </c>
      <c r="BU80">
        <v>0</v>
      </c>
      <c r="BV80">
        <v>0</v>
      </c>
      <c r="BW80">
        <v>0</v>
      </c>
      <c r="BX80">
        <v>0</v>
      </c>
      <c r="BY80">
        <v>31448.539999999997</v>
      </c>
      <c r="BZ80">
        <v>783</v>
      </c>
      <c r="CA80">
        <v>72106.929999999993</v>
      </c>
      <c r="CB80">
        <v>16504.449999999997</v>
      </c>
      <c r="CC80">
        <v>267782.84999999998</v>
      </c>
    </row>
    <row r="81" spans="1:81" customFormat="1" ht="20.149999999999999" customHeight="1" x14ac:dyDescent="0.35">
      <c r="A81" s="289">
        <v>12</v>
      </c>
      <c r="B81" s="290" t="s">
        <v>16</v>
      </c>
      <c r="C81" s="290">
        <v>0</v>
      </c>
      <c r="D81" s="290">
        <v>0</v>
      </c>
      <c r="E81" s="290">
        <v>0</v>
      </c>
      <c r="F81" s="290">
        <v>0</v>
      </c>
      <c r="G81" s="290">
        <v>0</v>
      </c>
      <c r="H81" s="290">
        <v>0</v>
      </c>
      <c r="I81" s="290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1000.11</v>
      </c>
      <c r="Q81">
        <v>0</v>
      </c>
      <c r="R81">
        <v>0</v>
      </c>
      <c r="S81">
        <v>0</v>
      </c>
      <c r="T81">
        <v>0</v>
      </c>
      <c r="U81">
        <v>137947.31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186694.68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172.8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38162.050000000003</v>
      </c>
      <c r="BF81">
        <v>0</v>
      </c>
      <c r="BG81">
        <v>45.03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7502910.0299999993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16330911.5</v>
      </c>
    </row>
    <row r="82" spans="1:81" customFormat="1" ht="20.149999999999999" customHeight="1" x14ac:dyDescent="0.35">
      <c r="A82" s="289">
        <v>13</v>
      </c>
      <c r="B82" s="290" t="s">
        <v>1011</v>
      </c>
      <c r="C82" s="290">
        <v>714.08</v>
      </c>
      <c r="D82" s="290">
        <v>0</v>
      </c>
      <c r="E82" s="290">
        <v>1869.11</v>
      </c>
      <c r="F82" s="290">
        <v>0</v>
      </c>
      <c r="G82" s="290">
        <v>386.51</v>
      </c>
      <c r="H82" s="290">
        <v>413.9</v>
      </c>
      <c r="I82" s="290">
        <v>0</v>
      </c>
      <c r="J82">
        <v>1307.22</v>
      </c>
      <c r="K82">
        <v>0</v>
      </c>
      <c r="L82">
        <v>0</v>
      </c>
      <c r="M82">
        <v>0</v>
      </c>
      <c r="N82">
        <v>0</v>
      </c>
      <c r="O82">
        <v>938.4</v>
      </c>
      <c r="P82">
        <v>2755.4</v>
      </c>
      <c r="Q82">
        <v>0</v>
      </c>
      <c r="R82">
        <v>0</v>
      </c>
      <c r="S82">
        <v>0</v>
      </c>
      <c r="T82">
        <v>52.35</v>
      </c>
      <c r="U82">
        <v>1639.22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4033.91</v>
      </c>
      <c r="AD82">
        <v>0</v>
      </c>
      <c r="AE82">
        <v>747.65</v>
      </c>
      <c r="AF82">
        <v>0</v>
      </c>
      <c r="AG82">
        <v>570.76</v>
      </c>
      <c r="AH82">
        <v>0</v>
      </c>
      <c r="AI82">
        <v>0</v>
      </c>
      <c r="AJ82">
        <v>26642.989999999998</v>
      </c>
      <c r="AK82">
        <v>0</v>
      </c>
      <c r="AL82">
        <v>0</v>
      </c>
      <c r="AM82">
        <v>0</v>
      </c>
      <c r="AN82">
        <v>0</v>
      </c>
      <c r="AO82">
        <v>575.20000000000005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274.19</v>
      </c>
      <c r="BC82">
        <v>0</v>
      </c>
      <c r="BD82">
        <v>0</v>
      </c>
      <c r="BE82">
        <v>6541986.6500000004</v>
      </c>
      <c r="BF82">
        <v>0</v>
      </c>
      <c r="BG82">
        <v>2071.62</v>
      </c>
      <c r="BH82">
        <v>0</v>
      </c>
      <c r="BI82">
        <v>0</v>
      </c>
      <c r="BJ82">
        <v>0</v>
      </c>
      <c r="BK82">
        <v>0</v>
      </c>
      <c r="BL82">
        <v>3075</v>
      </c>
      <c r="BM82">
        <v>0</v>
      </c>
      <c r="BN82">
        <v>92580.97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13631.82</v>
      </c>
      <c r="BZ82">
        <v>283.17</v>
      </c>
      <c r="CA82">
        <v>20</v>
      </c>
      <c r="CB82">
        <v>7122.6399999999994</v>
      </c>
      <c r="CC82">
        <v>3865.0299999999997</v>
      </c>
    </row>
    <row r="83" spans="1:81" customFormat="1" ht="20.149999999999999" customHeight="1" x14ac:dyDescent="0.35">
      <c r="A83" s="289">
        <v>14</v>
      </c>
      <c r="B83" s="290" t="s">
        <v>1012</v>
      </c>
      <c r="C83" s="290">
        <v>10360.9</v>
      </c>
      <c r="D83" s="290">
        <v>0</v>
      </c>
      <c r="E83" s="290">
        <v>3210.6600000000008</v>
      </c>
      <c r="F83" s="290">
        <v>0</v>
      </c>
      <c r="G83" s="290">
        <v>785.61</v>
      </c>
      <c r="H83" s="290">
        <v>5147.3999999999996</v>
      </c>
      <c r="I83" s="290">
        <v>2508.1</v>
      </c>
      <c r="J83">
        <v>716.93000000000006</v>
      </c>
      <c r="K83">
        <v>0</v>
      </c>
      <c r="L83">
        <v>0</v>
      </c>
      <c r="M83">
        <v>0</v>
      </c>
      <c r="N83">
        <v>0</v>
      </c>
      <c r="O83">
        <v>28094.949999999997</v>
      </c>
      <c r="P83">
        <v>22219.150000000009</v>
      </c>
      <c r="Q83">
        <v>2762.0299999999997</v>
      </c>
      <c r="R83">
        <v>0</v>
      </c>
      <c r="S83">
        <v>2937.66</v>
      </c>
      <c r="T83">
        <v>907.31</v>
      </c>
      <c r="U83">
        <v>16070.810000000001</v>
      </c>
      <c r="V83">
        <v>3744.96</v>
      </c>
      <c r="W83">
        <v>0</v>
      </c>
      <c r="X83">
        <v>153145</v>
      </c>
      <c r="Y83">
        <v>390671.11999999994</v>
      </c>
      <c r="Z83">
        <v>-95264.260000000009</v>
      </c>
      <c r="AA83">
        <v>1200</v>
      </c>
      <c r="AB83">
        <v>29163</v>
      </c>
      <c r="AC83">
        <v>3025.69</v>
      </c>
      <c r="AD83">
        <v>0</v>
      </c>
      <c r="AE83">
        <v>3327.8700000000003</v>
      </c>
      <c r="AF83">
        <v>0</v>
      </c>
      <c r="AG83">
        <v>12222.500000000002</v>
      </c>
      <c r="AH83">
        <v>0</v>
      </c>
      <c r="AI83">
        <v>0</v>
      </c>
      <c r="AJ83">
        <v>132776.22</v>
      </c>
      <c r="AK83">
        <v>0</v>
      </c>
      <c r="AL83">
        <v>0</v>
      </c>
      <c r="AM83">
        <v>0</v>
      </c>
      <c r="AN83">
        <v>0</v>
      </c>
      <c r="AO83">
        <v>720.76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837.86</v>
      </c>
      <c r="AW83">
        <v>18496</v>
      </c>
      <c r="AX83">
        <v>0</v>
      </c>
      <c r="AY83">
        <v>3346.6400000000003</v>
      </c>
      <c r="AZ83">
        <v>131.25</v>
      </c>
      <c r="BA83">
        <v>0</v>
      </c>
      <c r="BB83">
        <v>31252.66</v>
      </c>
      <c r="BC83">
        <v>0</v>
      </c>
      <c r="BD83">
        <v>0</v>
      </c>
      <c r="BE83">
        <v>29271.01</v>
      </c>
      <c r="BF83">
        <v>0</v>
      </c>
      <c r="BG83">
        <v>141352.68</v>
      </c>
      <c r="BH83">
        <v>0</v>
      </c>
      <c r="BI83">
        <v>0</v>
      </c>
      <c r="BJ83">
        <v>0</v>
      </c>
      <c r="BK83">
        <v>0</v>
      </c>
      <c r="BL83">
        <v>3794.1099999999997</v>
      </c>
      <c r="BM83">
        <v>0</v>
      </c>
      <c r="BN83">
        <v>2631856.6399999997</v>
      </c>
      <c r="BO83">
        <v>0</v>
      </c>
      <c r="BP83">
        <v>0</v>
      </c>
      <c r="BQ83">
        <v>0</v>
      </c>
      <c r="BR83">
        <v>0</v>
      </c>
      <c r="BS83">
        <v>696.02</v>
      </c>
      <c r="BT83">
        <v>2444.59</v>
      </c>
      <c r="BU83">
        <v>0</v>
      </c>
      <c r="BV83">
        <v>0</v>
      </c>
      <c r="BW83">
        <v>0</v>
      </c>
      <c r="BX83">
        <v>0</v>
      </c>
      <c r="BY83">
        <v>284239.42999999993</v>
      </c>
      <c r="BZ83">
        <v>2404.06</v>
      </c>
      <c r="CA83">
        <v>299547.6999999999</v>
      </c>
      <c r="CB83">
        <v>123276.98000000001</v>
      </c>
      <c r="CC83">
        <v>81698.590000000011</v>
      </c>
    </row>
    <row r="84" spans="1:81" customFormat="1" ht="20.149999999999999" customHeight="1" x14ac:dyDescent="0.35">
      <c r="A84" s="289">
        <v>15</v>
      </c>
      <c r="B84" s="290" t="s">
        <v>285</v>
      </c>
      <c r="C84" s="290">
        <v>0</v>
      </c>
      <c r="D84" s="290">
        <v>0</v>
      </c>
      <c r="E84" s="290">
        <v>0</v>
      </c>
      <c r="F84" s="290">
        <v>0</v>
      </c>
      <c r="G84" s="290">
        <v>0</v>
      </c>
      <c r="H84" s="290">
        <v>11.97</v>
      </c>
      <c r="I84" s="290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20840</v>
      </c>
      <c r="P84">
        <v>28541.49</v>
      </c>
      <c r="Q84">
        <v>0</v>
      </c>
      <c r="R84">
        <v>0</v>
      </c>
      <c r="S84">
        <v>0</v>
      </c>
      <c r="T84">
        <v>0</v>
      </c>
      <c r="U84">
        <v>145604.20000000001</v>
      </c>
      <c r="V84">
        <v>36783.71</v>
      </c>
      <c r="W84">
        <v>40550.53</v>
      </c>
      <c r="X84">
        <v>11020.51</v>
      </c>
      <c r="Y84">
        <v>183752.02</v>
      </c>
      <c r="Z84">
        <v>0</v>
      </c>
      <c r="AA84">
        <v>0</v>
      </c>
      <c r="AB84">
        <v>1992566.8900000001</v>
      </c>
      <c r="AC84">
        <v>25000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568090.11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-66917.259999999995</v>
      </c>
      <c r="AW84">
        <v>0</v>
      </c>
      <c r="AX84">
        <v>0</v>
      </c>
      <c r="AY84">
        <v>4891647.5999999996</v>
      </c>
      <c r="AZ84">
        <v>108112.28</v>
      </c>
      <c r="BA84">
        <v>-71153.01999999999</v>
      </c>
      <c r="BB84">
        <v>0</v>
      </c>
      <c r="BC84">
        <v>0</v>
      </c>
      <c r="BD84">
        <v>0</v>
      </c>
      <c r="BE84">
        <v>3210987.74</v>
      </c>
      <c r="BF84">
        <v>0</v>
      </c>
      <c r="BG84">
        <v>527832.19999999995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-169364.86000000002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167.17</v>
      </c>
      <c r="BX84">
        <v>0</v>
      </c>
      <c r="BY84">
        <v>0</v>
      </c>
      <c r="BZ84">
        <v>0</v>
      </c>
      <c r="CA84">
        <v>445251.6</v>
      </c>
      <c r="CB84">
        <v>84506.37</v>
      </c>
      <c r="CC84">
        <v>39249.270000000004</v>
      </c>
    </row>
    <row r="85" spans="1:81" customFormat="1" ht="20.149999999999999" customHeight="1" x14ac:dyDescent="0.35">
      <c r="A85" s="289">
        <v>16</v>
      </c>
      <c r="B85" s="298" t="s">
        <v>1013</v>
      </c>
      <c r="C85" s="290">
        <f>data!Q85</f>
        <v>8884925</v>
      </c>
      <c r="D85" s="290">
        <f>data!R85</f>
        <v>16240590</v>
      </c>
      <c r="E85" s="290">
        <f>data!S85</f>
        <v>761468</v>
      </c>
      <c r="F85" s="290">
        <f>data!T85</f>
        <v>3885204</v>
      </c>
      <c r="G85" s="290">
        <f>data!U85</f>
        <v>33718443</v>
      </c>
      <c r="H85" s="290">
        <f>data!V85</f>
        <v>34392001.140000001</v>
      </c>
      <c r="I85" s="290">
        <f>data!W85</f>
        <v>4589991</v>
      </c>
    </row>
    <row r="86" spans="1:81" customFormat="1" ht="20.149999999999999" customHeight="1" x14ac:dyDescent="0.35">
      <c r="A86" s="289">
        <v>17</v>
      </c>
      <c r="B86" s="290" t="s">
        <v>287</v>
      </c>
      <c r="C86" s="300"/>
      <c r="D86" s="300"/>
      <c r="E86" s="300"/>
      <c r="F86" s="300"/>
      <c r="G86" s="300"/>
      <c r="H86" s="300"/>
      <c r="I86" s="300"/>
    </row>
    <row r="87" spans="1:81" customFormat="1" ht="20.149999999999999" customHeight="1" x14ac:dyDescent="0.35">
      <c r="A87" s="289">
        <v>18</v>
      </c>
      <c r="B87" s="290" t="s">
        <v>1014</v>
      </c>
      <c r="C87" s="298">
        <v>109792601.59999999</v>
      </c>
      <c r="D87" s="298">
        <v>0</v>
      </c>
      <c r="E87" s="298">
        <v>469147108.35999995</v>
      </c>
      <c r="F87" s="298">
        <v>0</v>
      </c>
      <c r="G87" s="298">
        <v>18984636</v>
      </c>
      <c r="H87" s="298">
        <v>32402098.009999998</v>
      </c>
      <c r="I87" s="298">
        <v>8019807.0099999998</v>
      </c>
      <c r="J87">
        <v>74749302</v>
      </c>
      <c r="K87">
        <v>0</v>
      </c>
      <c r="L87">
        <v>0</v>
      </c>
      <c r="M87">
        <v>0</v>
      </c>
      <c r="N87">
        <v>0</v>
      </c>
      <c r="O87">
        <v>113222386.15000001</v>
      </c>
      <c r="P87">
        <v>315297095.56</v>
      </c>
      <c r="Q87">
        <v>16151289.199999999</v>
      </c>
      <c r="R87">
        <v>-26357.21</v>
      </c>
      <c r="S87">
        <v>0</v>
      </c>
      <c r="T87">
        <v>11807963</v>
      </c>
      <c r="U87">
        <v>118790976.42999999</v>
      </c>
      <c r="V87">
        <v>133010264.90000002</v>
      </c>
      <c r="W87">
        <v>13227007.639999999</v>
      </c>
      <c r="X87">
        <v>66297198.650000006</v>
      </c>
      <c r="Y87">
        <v>63480853.43</v>
      </c>
      <c r="Z87">
        <v>1404426.04</v>
      </c>
      <c r="AA87">
        <v>2404443.61</v>
      </c>
      <c r="AB87">
        <v>128640565.69000001</v>
      </c>
      <c r="AC87">
        <v>72228174.150000006</v>
      </c>
      <c r="AD87">
        <v>7876356</v>
      </c>
      <c r="AE87">
        <v>18454671</v>
      </c>
      <c r="AF87">
        <v>0</v>
      </c>
      <c r="AG87">
        <v>129896984.98999999</v>
      </c>
      <c r="AH87">
        <v>0</v>
      </c>
      <c r="AI87">
        <v>0</v>
      </c>
      <c r="AJ87">
        <v>470727</v>
      </c>
      <c r="AK87">
        <v>0</v>
      </c>
      <c r="AL87">
        <v>0</v>
      </c>
      <c r="AM87">
        <v>0</v>
      </c>
      <c r="AN87">
        <v>0</v>
      </c>
      <c r="AO87">
        <v>11610828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113320</v>
      </c>
      <c r="AV87">
        <v>8700</v>
      </c>
    </row>
    <row r="88" spans="1:81" customFormat="1" ht="20.149999999999999" customHeight="1" x14ac:dyDescent="0.35">
      <c r="A88" s="289">
        <v>19</v>
      </c>
      <c r="B88" s="298" t="s">
        <v>1015</v>
      </c>
      <c r="C88" s="290">
        <v>596806</v>
      </c>
      <c r="D88" s="290">
        <v>0</v>
      </c>
      <c r="E88" s="290">
        <v>73936762.75</v>
      </c>
      <c r="F88" s="290">
        <v>0</v>
      </c>
      <c r="G88" s="290">
        <v>2016</v>
      </c>
      <c r="H88" s="290">
        <v>0</v>
      </c>
      <c r="I88" s="290">
        <v>1126209</v>
      </c>
      <c r="J88">
        <v>647185</v>
      </c>
      <c r="K88">
        <v>0</v>
      </c>
      <c r="L88">
        <v>0</v>
      </c>
      <c r="M88">
        <v>0</v>
      </c>
      <c r="N88">
        <v>0</v>
      </c>
      <c r="O88">
        <v>13385168.789999999</v>
      </c>
      <c r="P88">
        <v>286363098.78000003</v>
      </c>
      <c r="Q88">
        <v>16803958.800000001</v>
      </c>
      <c r="R88">
        <v>77716.209999999992</v>
      </c>
      <c r="S88">
        <v>0</v>
      </c>
      <c r="T88">
        <v>889294</v>
      </c>
      <c r="U88">
        <v>51099083.189999998</v>
      </c>
      <c r="V88">
        <v>143785110.54999998</v>
      </c>
      <c r="W88">
        <v>25953601.130000003</v>
      </c>
      <c r="X88">
        <v>92240825.280000016</v>
      </c>
      <c r="Y88">
        <v>128930610.42999998</v>
      </c>
      <c r="Z88">
        <v>48703895.090000004</v>
      </c>
      <c r="AA88">
        <v>32446326.209999997</v>
      </c>
      <c r="AB88">
        <v>50965482.660000011</v>
      </c>
      <c r="AC88">
        <v>4906120.8499999996</v>
      </c>
      <c r="AD88">
        <v>271776</v>
      </c>
      <c r="AE88">
        <v>3549965</v>
      </c>
      <c r="AF88">
        <v>0</v>
      </c>
      <c r="AG88">
        <v>231540096.50999999</v>
      </c>
      <c r="AH88">
        <v>0</v>
      </c>
      <c r="AI88">
        <v>0</v>
      </c>
      <c r="AJ88">
        <v>28160690.890000001</v>
      </c>
      <c r="AK88">
        <v>0</v>
      </c>
      <c r="AL88">
        <v>0</v>
      </c>
      <c r="AM88">
        <v>0</v>
      </c>
      <c r="AN88">
        <v>0</v>
      </c>
      <c r="AO88">
        <v>11482580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1146269</v>
      </c>
      <c r="AV88">
        <v>7744936.6500000013</v>
      </c>
    </row>
    <row r="89" spans="1:81" customFormat="1" ht="20.149999999999999" customHeight="1" x14ac:dyDescent="0.35">
      <c r="A89" s="289">
        <v>20</v>
      </c>
      <c r="B89" s="298" t="s">
        <v>1016</v>
      </c>
      <c r="C89" s="290">
        <f>data!Q88</f>
        <v>16803959</v>
      </c>
      <c r="D89" s="290">
        <f>data!R88</f>
        <v>77716</v>
      </c>
      <c r="E89" s="290">
        <f>data!S88</f>
        <v>0</v>
      </c>
      <c r="F89" s="290">
        <f>data!T88</f>
        <v>889294</v>
      </c>
      <c r="G89" s="290">
        <f>data!U88</f>
        <v>51099083</v>
      </c>
      <c r="H89" s="290">
        <f>data!V88</f>
        <v>143785111</v>
      </c>
      <c r="I89" s="290">
        <f>data!W88</f>
        <v>25953601</v>
      </c>
    </row>
    <row r="90" spans="1:81" customFormat="1" ht="20.149999999999999" customHeight="1" x14ac:dyDescent="0.35">
      <c r="A90" s="289">
        <v>21</v>
      </c>
      <c r="B90" s="298" t="s">
        <v>1017</v>
      </c>
      <c r="C90" s="290">
        <v>30823.959999999981</v>
      </c>
      <c r="D90" s="290">
        <v>0</v>
      </c>
      <c r="E90" s="290">
        <v>190944.63999999946</v>
      </c>
      <c r="F90" s="290">
        <v>0</v>
      </c>
      <c r="G90" s="290">
        <v>7446.7099999999991</v>
      </c>
      <c r="H90" s="290">
        <v>13969.250000000004</v>
      </c>
      <c r="I90" s="290">
        <v>6198.6900000000014</v>
      </c>
      <c r="J90">
        <v>16751.530000000002</v>
      </c>
      <c r="K90">
        <v>0</v>
      </c>
      <c r="L90">
        <v>0</v>
      </c>
      <c r="M90">
        <v>12194.06</v>
      </c>
      <c r="N90">
        <v>0</v>
      </c>
      <c r="O90">
        <v>50403.570000000043</v>
      </c>
      <c r="P90">
        <v>83062.299999999959</v>
      </c>
      <c r="Q90">
        <v>33678.559999999976</v>
      </c>
      <c r="R90">
        <v>684.07999999999993</v>
      </c>
      <c r="S90">
        <v>37917.649999999994</v>
      </c>
      <c r="T90">
        <v>0</v>
      </c>
      <c r="U90">
        <v>16509.840000000004</v>
      </c>
      <c r="V90">
        <v>15635.140000000007</v>
      </c>
      <c r="W90">
        <v>2952.93</v>
      </c>
      <c r="X90">
        <v>3928.89</v>
      </c>
      <c r="Y90">
        <v>36326.569999999978</v>
      </c>
      <c r="Z90">
        <v>0</v>
      </c>
      <c r="AA90">
        <v>4246.2099999999991</v>
      </c>
      <c r="AB90">
        <v>10101.689999999999</v>
      </c>
      <c r="AC90">
        <v>2061.96</v>
      </c>
      <c r="AD90">
        <v>0</v>
      </c>
      <c r="AE90">
        <v>9595.3599999999969</v>
      </c>
      <c r="AF90">
        <v>0</v>
      </c>
      <c r="AG90">
        <v>50920.480000000032</v>
      </c>
      <c r="AH90">
        <v>0</v>
      </c>
      <c r="AI90">
        <v>0</v>
      </c>
      <c r="AJ90">
        <v>25326.640000000003</v>
      </c>
      <c r="AK90">
        <v>0</v>
      </c>
      <c r="AL90">
        <v>0</v>
      </c>
      <c r="AM90">
        <v>0</v>
      </c>
      <c r="AN90">
        <v>0</v>
      </c>
      <c r="AO90">
        <v>10424.739999999996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1054.08</v>
      </c>
      <c r="AV90">
        <v>41898.599999999991</v>
      </c>
      <c r="AW90">
        <v>0</v>
      </c>
      <c r="AX90">
        <v>0</v>
      </c>
      <c r="AY90">
        <v>27211.469999999994</v>
      </c>
      <c r="AZ90">
        <v>925.35</v>
      </c>
      <c r="BA90">
        <v>3817.8999999999996</v>
      </c>
      <c r="BB90">
        <v>1523.87</v>
      </c>
      <c r="BC90">
        <v>590.48</v>
      </c>
      <c r="BD90">
        <v>109.67</v>
      </c>
      <c r="BE90">
        <v>258343.43000000005</v>
      </c>
      <c r="BF90">
        <v>0</v>
      </c>
      <c r="BG90">
        <v>1349.1</v>
      </c>
      <c r="BH90">
        <v>15275.160000000002</v>
      </c>
      <c r="BI90">
        <v>0</v>
      </c>
      <c r="BJ90">
        <v>861.09</v>
      </c>
      <c r="BK90">
        <v>0</v>
      </c>
      <c r="BL90">
        <v>3173.9400000000005</v>
      </c>
      <c r="BM90">
        <v>0</v>
      </c>
      <c r="BN90">
        <v>20734.059999999998</v>
      </c>
      <c r="BO90">
        <v>1869.6299999999997</v>
      </c>
      <c r="BP90">
        <v>2635.9699999999993</v>
      </c>
      <c r="BQ90">
        <v>0</v>
      </c>
      <c r="BR90">
        <v>0</v>
      </c>
      <c r="BS90">
        <v>8300.15</v>
      </c>
      <c r="BT90">
        <v>4587.7700000000004</v>
      </c>
      <c r="BU90">
        <v>0</v>
      </c>
      <c r="BV90">
        <v>3952.51</v>
      </c>
      <c r="BW90">
        <v>2223.54</v>
      </c>
      <c r="BX90">
        <v>0</v>
      </c>
      <c r="BY90">
        <v>23737.02</v>
      </c>
      <c r="BZ90">
        <v>1309.58</v>
      </c>
      <c r="CA90">
        <v>2047.72</v>
      </c>
      <c r="CB90">
        <v>2681.7299999999996</v>
      </c>
      <c r="CC90">
        <v>10509.060000000003</v>
      </c>
    </row>
    <row r="91" spans="1:81" customFormat="1" ht="20.149999999999999" customHeight="1" x14ac:dyDescent="0.35">
      <c r="A91" s="289" t="s">
        <v>1018</v>
      </c>
      <c r="B91" s="290"/>
      <c r="C91" s="300"/>
      <c r="D91" s="300"/>
      <c r="E91" s="300"/>
      <c r="F91" s="300"/>
      <c r="G91" s="300"/>
      <c r="H91" s="300"/>
      <c r="I91" s="300"/>
    </row>
    <row r="92" spans="1:81" customFormat="1" ht="20.149999999999999" customHeight="1" x14ac:dyDescent="0.35">
      <c r="A92" s="289">
        <v>22</v>
      </c>
      <c r="B92" s="290" t="s">
        <v>1019</v>
      </c>
      <c r="C92" s="290">
        <v>8586.7643806868236</v>
      </c>
      <c r="D92" s="290">
        <v>0</v>
      </c>
      <c r="E92" s="290">
        <v>53192.277482681158</v>
      </c>
      <c r="F92" s="290">
        <v>0</v>
      </c>
      <c r="G92" s="290">
        <v>2074.4623397287178</v>
      </c>
      <c r="H92" s="290">
        <v>3891.4746296358257</v>
      </c>
      <c r="I92" s="290">
        <v>1726.7959891889182</v>
      </c>
      <c r="J92">
        <v>4666.5464504238535</v>
      </c>
      <c r="K92">
        <v>0</v>
      </c>
      <c r="L92">
        <v>0</v>
      </c>
      <c r="M92">
        <v>3396.9522431237915</v>
      </c>
      <c r="N92">
        <v>0</v>
      </c>
      <c r="O92">
        <v>14041.141356771017</v>
      </c>
      <c r="P92">
        <v>23139.025583277529</v>
      </c>
      <c r="Q92">
        <v>9381.9826979020199</v>
      </c>
      <c r="R92">
        <v>190.56713600524543</v>
      </c>
      <c r="S92">
        <v>10562.884406135678</v>
      </c>
      <c r="T92">
        <v>0</v>
      </c>
      <c r="U92">
        <v>4599.2178176599846</v>
      </c>
      <c r="V92">
        <v>4355.5488405465067</v>
      </c>
      <c r="W92">
        <v>822.6105322827292</v>
      </c>
      <c r="X92">
        <v>1094.4879472863536</v>
      </c>
      <c r="Y92">
        <v>10119.650341764216</v>
      </c>
      <c r="Z92">
        <v>0</v>
      </c>
      <c r="AA92">
        <v>1182.8851575500425</v>
      </c>
      <c r="AB92">
        <v>2814.0716467559755</v>
      </c>
      <c r="AC92">
        <v>574.40915062182182</v>
      </c>
      <c r="AD92">
        <v>0</v>
      </c>
      <c r="AE92">
        <v>2673.0211000749782</v>
      </c>
      <c r="AF92">
        <v>0</v>
      </c>
      <c r="AG92">
        <v>14185.139219992378</v>
      </c>
      <c r="AH92">
        <v>0</v>
      </c>
      <c r="AI92">
        <v>0</v>
      </c>
      <c r="AJ92">
        <v>7055.3520778796192</v>
      </c>
      <c r="AK92">
        <v>0</v>
      </c>
      <c r="AL92">
        <v>0</v>
      </c>
      <c r="AM92">
        <v>0</v>
      </c>
      <c r="AN92">
        <v>0</v>
      </c>
      <c r="AO92">
        <v>2904.0650880004118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293.63964261549688</v>
      </c>
      <c r="AV92">
        <v>11671.874933676434</v>
      </c>
      <c r="BA92">
        <v>1064</v>
      </c>
      <c r="BB92">
        <v>425</v>
      </c>
      <c r="BC92">
        <v>164</v>
      </c>
      <c r="BH92">
        <v>4255</v>
      </c>
      <c r="BL92">
        <v>884</v>
      </c>
      <c r="BS92">
        <v>2312.208826327239</v>
      </c>
      <c r="BT92">
        <v>1278.0350098684144</v>
      </c>
      <c r="BU92">
        <v>0</v>
      </c>
      <c r="BV92">
        <v>1101.0678732488784</v>
      </c>
      <c r="BW92">
        <v>619.42119283286081</v>
      </c>
      <c r="BX92">
        <v>0</v>
      </c>
      <c r="BY92">
        <v>6612.5247320477592</v>
      </c>
      <c r="BZ92">
        <v>364.81538704500838</v>
      </c>
      <c r="CA92">
        <v>570.44225198903814</v>
      </c>
      <c r="CB92">
        <v>747.06117068083677</v>
      </c>
    </row>
    <row r="93" spans="1:81" customFormat="1" ht="20.149999999999999" customHeight="1" x14ac:dyDescent="0.35">
      <c r="A93" s="289">
        <v>23</v>
      </c>
      <c r="B93" s="290" t="s">
        <v>1020</v>
      </c>
      <c r="C93" s="290"/>
      <c r="D93" s="290"/>
      <c r="E93" s="290"/>
      <c r="F93" s="290"/>
      <c r="G93" s="290"/>
      <c r="H93" s="290"/>
      <c r="I93" s="290"/>
    </row>
    <row r="94" spans="1:81" customFormat="1" ht="20.149999999999999" customHeight="1" x14ac:dyDescent="0.35">
      <c r="A94" s="289">
        <v>24</v>
      </c>
      <c r="B94" s="290" t="s">
        <v>1021</v>
      </c>
      <c r="C94" s="290">
        <v>90.168524038461541</v>
      </c>
      <c r="D94" s="290">
        <v>0</v>
      </c>
      <c r="E94" s="290">
        <v>313.18224999999995</v>
      </c>
      <c r="F94" s="290">
        <v>0</v>
      </c>
      <c r="G94" s="290">
        <v>14.395115384615384</v>
      </c>
      <c r="H94" s="290">
        <v>22.765360576923076</v>
      </c>
      <c r="I94" s="290">
        <v>10.036264423076924</v>
      </c>
      <c r="J94">
        <v>49.365096153846153</v>
      </c>
      <c r="K94">
        <v>0</v>
      </c>
      <c r="L94">
        <v>0</v>
      </c>
      <c r="M94">
        <v>0</v>
      </c>
      <c r="N94">
        <v>0</v>
      </c>
      <c r="O94">
        <v>81.292192307692304</v>
      </c>
      <c r="P94">
        <v>95.23646153846154</v>
      </c>
      <c r="Q94">
        <v>20.691471153846155</v>
      </c>
      <c r="R94">
        <v>0</v>
      </c>
      <c r="S94">
        <v>0</v>
      </c>
      <c r="T94">
        <v>10.251009615384614</v>
      </c>
      <c r="U94">
        <v>0</v>
      </c>
      <c r="V94">
        <v>12.772076923076922</v>
      </c>
      <c r="W94">
        <v>0</v>
      </c>
      <c r="X94">
        <v>1.0668173076923078</v>
      </c>
      <c r="Y94">
        <v>6.4654903846153848</v>
      </c>
      <c r="Z94">
        <v>2.1759567307692307</v>
      </c>
      <c r="AA94">
        <v>0</v>
      </c>
      <c r="AB94">
        <v>0</v>
      </c>
      <c r="AC94">
        <v>0.12257211538461538</v>
      </c>
      <c r="AD94">
        <v>0</v>
      </c>
      <c r="AE94">
        <v>3.8461538461538464E-3</v>
      </c>
      <c r="AF94">
        <v>0</v>
      </c>
      <c r="AG94">
        <v>65.919735576923088</v>
      </c>
      <c r="AH94">
        <v>0</v>
      </c>
      <c r="AI94">
        <v>0</v>
      </c>
      <c r="AJ94">
        <v>14.436548076923078</v>
      </c>
      <c r="AK94">
        <v>0</v>
      </c>
      <c r="AL94">
        <v>0</v>
      </c>
      <c r="AM94">
        <v>0</v>
      </c>
      <c r="AN94">
        <v>0</v>
      </c>
      <c r="AO94">
        <v>13.10695673076923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0.80277884615384609</v>
      </c>
    </row>
    <row r="95" spans="1:81" customFormat="1" ht="20.149999999999999" customHeight="1" x14ac:dyDescent="0.35">
      <c r="A95" s="289">
        <v>25</v>
      </c>
      <c r="B95" s="290" t="s">
        <v>1022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81" customFormat="1" ht="20.149999999999999" customHeight="1" x14ac:dyDescent="0.35">
      <c r="A96" s="289">
        <v>26</v>
      </c>
      <c r="B96" s="290" t="s">
        <v>295</v>
      </c>
      <c r="C96" s="297">
        <f>data!Q94</f>
        <v>20.69</v>
      </c>
      <c r="D96" s="297">
        <f>data!R94</f>
        <v>0</v>
      </c>
      <c r="E96" s="297">
        <f>data!S94</f>
        <v>0</v>
      </c>
      <c r="F96" s="297">
        <f>data!T94</f>
        <v>10.25</v>
      </c>
      <c r="G96" s="297">
        <f>data!U94</f>
        <v>0</v>
      </c>
      <c r="H96" s="297">
        <f>data!V94</f>
        <v>12.77</v>
      </c>
      <c r="I96" s="297">
        <f>data!W94</f>
        <v>0</v>
      </c>
    </row>
    <row r="97" spans="1:9" customFormat="1" ht="20.149999999999999" customHeight="1" x14ac:dyDescent="0.35">
      <c r="A97" s="283" t="s">
        <v>1004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1026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Providence Regional Medical Center Everett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1006</v>
      </c>
      <c r="C102" s="296" t="s">
        <v>1027</v>
      </c>
      <c r="D102" s="296" t="s">
        <v>1028</v>
      </c>
      <c r="E102" s="296" t="s">
        <v>1028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1010</v>
      </c>
      <c r="C104" s="291" t="s">
        <v>251</v>
      </c>
      <c r="D104" s="292" t="s">
        <v>1029</v>
      </c>
      <c r="E104" s="292" t="s">
        <v>1029</v>
      </c>
      <c r="F104" s="292" t="s">
        <v>1029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263</v>
      </c>
      <c r="C106" s="297">
        <f>data!X60</f>
        <v>23.43</v>
      </c>
      <c r="D106" s="297">
        <f>data!Y60</f>
        <v>135.65</v>
      </c>
      <c r="E106" s="297">
        <f>data!Z60</f>
        <v>27.36</v>
      </c>
      <c r="F106" s="297">
        <f>data!AA60</f>
        <v>6.12</v>
      </c>
      <c r="G106" s="297">
        <f>data!AB60</f>
        <v>94.25</v>
      </c>
      <c r="H106" s="297">
        <f>data!AC60</f>
        <v>52.11</v>
      </c>
      <c r="I106" s="297">
        <f>data!AD60</f>
        <v>0.02</v>
      </c>
    </row>
    <row r="107" spans="1:9" customFormat="1" ht="20.149999999999999" customHeight="1" x14ac:dyDescent="0.35">
      <c r="A107" s="289">
        <v>6</v>
      </c>
      <c r="B107" s="290" t="s">
        <v>264</v>
      </c>
      <c r="C107" s="290">
        <f>data!X61</f>
        <v>2271294</v>
      </c>
      <c r="D107" s="290">
        <f>data!Y61</f>
        <v>14476157</v>
      </c>
      <c r="E107" s="290">
        <f>data!Z61</f>
        <v>3260922</v>
      </c>
      <c r="F107" s="290">
        <f>data!AA61</f>
        <v>1005239</v>
      </c>
      <c r="G107" s="290">
        <f>data!AB61</f>
        <v>12338386</v>
      </c>
      <c r="H107" s="290">
        <f>data!AC61</f>
        <v>5668027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210133</v>
      </c>
      <c r="D108" s="290">
        <f>data!Y62</f>
        <v>1518330</v>
      </c>
      <c r="E108" s="290">
        <f>data!Z62</f>
        <v>327088</v>
      </c>
      <c r="F108" s="290">
        <f>data!AA62</f>
        <v>94875</v>
      </c>
      <c r="G108" s="290">
        <f>data!AB62</f>
        <v>1171412</v>
      </c>
      <c r="H108" s="290">
        <f>data!AC62</f>
        <v>605111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265</v>
      </c>
      <c r="C109" s="290">
        <f>data!X63</f>
        <v>0</v>
      </c>
      <c r="D109" s="290">
        <f>data!Y63</f>
        <v>3000000</v>
      </c>
      <c r="E109" s="290">
        <f>data!Z63</f>
        <v>0</v>
      </c>
      <c r="F109" s="290">
        <f>data!AA63</f>
        <v>0</v>
      </c>
      <c r="G109" s="290">
        <f>data!AB63</f>
        <v>0</v>
      </c>
      <c r="H109" s="290">
        <f>data!AC63</f>
        <v>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266</v>
      </c>
      <c r="C110" s="290">
        <f>data!X64</f>
        <v>954875</v>
      </c>
      <c r="D110" s="290">
        <f>data!Y64</f>
        <v>3248619</v>
      </c>
      <c r="E110" s="290">
        <f>data!Z64</f>
        <v>85854</v>
      </c>
      <c r="F110" s="290">
        <f>data!AA64</f>
        <v>5380415</v>
      </c>
      <c r="G110" s="290">
        <f>data!AB64</f>
        <v>16376585</v>
      </c>
      <c r="H110" s="290">
        <f>data!AC64</f>
        <v>1730603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526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527</v>
      </c>
      <c r="C112" s="290">
        <f>data!X66</f>
        <v>328526</v>
      </c>
      <c r="D112" s="290">
        <f>data!Y66</f>
        <v>658135</v>
      </c>
      <c r="E112" s="290">
        <f>data!Z66</f>
        <v>1367803</v>
      </c>
      <c r="F112" s="290">
        <f>data!AA66</f>
        <v>45091</v>
      </c>
      <c r="G112" s="290">
        <f>data!AB66</f>
        <v>1108468</v>
      </c>
      <c r="H112" s="290">
        <f>data!AC66</f>
        <v>30889</v>
      </c>
      <c r="I112" s="290">
        <f>data!AD66</f>
        <v>2794226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236079</v>
      </c>
      <c r="D113" s="290">
        <f>data!Y67</f>
        <v>1361656</v>
      </c>
      <c r="E113" s="290">
        <f>data!Z67</f>
        <v>1591580</v>
      </c>
      <c r="F113" s="290">
        <f>data!AA67</f>
        <v>216944</v>
      </c>
      <c r="G113" s="290">
        <f>data!AB67</f>
        <v>252632</v>
      </c>
      <c r="H113" s="290">
        <f>data!AC67</f>
        <v>173321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1011</v>
      </c>
      <c r="C114" s="290">
        <f>data!X68</f>
        <v>167598</v>
      </c>
      <c r="D114" s="290">
        <f>data!Y68</f>
        <v>201359</v>
      </c>
      <c r="E114" s="290">
        <f>data!Z68</f>
        <v>763107</v>
      </c>
      <c r="F114" s="290">
        <f>data!AA68</f>
        <v>61798</v>
      </c>
      <c r="G114" s="290">
        <f>data!AB68</f>
        <v>857437</v>
      </c>
      <c r="H114" s="290">
        <f>data!AC68</f>
        <v>209664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1012</v>
      </c>
      <c r="C115" s="290">
        <f>data!X69</f>
        <v>2914147</v>
      </c>
      <c r="D115" s="290">
        <f>data!Y69</f>
        <v>13252829</v>
      </c>
      <c r="E115" s="290">
        <f>data!Z69</f>
        <v>4197526</v>
      </c>
      <c r="F115" s="290">
        <f>data!AA69</f>
        <v>1132555</v>
      </c>
      <c r="G115" s="290">
        <f>data!AB69</f>
        <v>10021031</v>
      </c>
      <c r="H115" s="290">
        <f>data!AC69</f>
        <v>4788093</v>
      </c>
      <c r="I115" s="290">
        <f>data!AD69</f>
        <v>2975</v>
      </c>
    </row>
    <row r="116" spans="1:9" customFormat="1" ht="20.149999999999999" customHeight="1" x14ac:dyDescent="0.35">
      <c r="A116" s="289">
        <v>15</v>
      </c>
      <c r="B116" s="290" t="s">
        <v>285</v>
      </c>
      <c r="C116" s="290">
        <f>-data!X84</f>
        <v>-11021</v>
      </c>
      <c r="D116" s="290">
        <f>-data!Y84</f>
        <v>-183752</v>
      </c>
      <c r="E116" s="290">
        <f>-data!Z84</f>
        <v>0</v>
      </c>
      <c r="F116" s="290">
        <f>-data!AA84</f>
        <v>0</v>
      </c>
      <c r="G116" s="290">
        <f>-data!AB84</f>
        <v>-1947952</v>
      </c>
      <c r="H116" s="290">
        <f>-data!AC84</f>
        <v>-25000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1013</v>
      </c>
      <c r="C117" s="290">
        <f>data!X85</f>
        <v>7071631</v>
      </c>
      <c r="D117" s="290">
        <f>data!Y85</f>
        <v>37533333</v>
      </c>
      <c r="E117" s="290">
        <f>data!Z85</f>
        <v>11593880</v>
      </c>
      <c r="F117" s="290">
        <f>data!AA85</f>
        <v>7936917</v>
      </c>
      <c r="G117" s="290">
        <f>data!AB85</f>
        <v>40177999</v>
      </c>
      <c r="H117" s="290">
        <f>data!AC85</f>
        <v>13180708</v>
      </c>
      <c r="I117" s="290">
        <f>data!AD85</f>
        <v>2797201</v>
      </c>
    </row>
    <row r="118" spans="1:9" customFormat="1" ht="20.149999999999999" customHeight="1" x14ac:dyDescent="0.35">
      <c r="A118" s="289">
        <v>17</v>
      </c>
      <c r="B118" s="290" t="s">
        <v>287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1014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1015</v>
      </c>
      <c r="C120" s="290">
        <f>data!X87</f>
        <v>66297199</v>
      </c>
      <c r="D120" s="290">
        <f>data!Y87</f>
        <v>63480853</v>
      </c>
      <c r="E120" s="290">
        <f>data!Z87</f>
        <v>1404426</v>
      </c>
      <c r="F120" s="290">
        <f>data!AA87</f>
        <v>2404444</v>
      </c>
      <c r="G120" s="290">
        <f>data!AB87</f>
        <v>128640566</v>
      </c>
      <c r="H120" s="290">
        <f>data!AC87</f>
        <v>72228174</v>
      </c>
      <c r="I120" s="290">
        <f>data!AD87</f>
        <v>7876356</v>
      </c>
    </row>
    <row r="121" spans="1:9" customFormat="1" ht="20.149999999999999" customHeight="1" x14ac:dyDescent="0.35">
      <c r="A121" s="289">
        <v>20</v>
      </c>
      <c r="B121" s="298" t="s">
        <v>1016</v>
      </c>
      <c r="C121" s="290">
        <f>data!X88</f>
        <v>92240825</v>
      </c>
      <c r="D121" s="290">
        <f>data!Y88</f>
        <v>128930610</v>
      </c>
      <c r="E121" s="290">
        <f>data!Z88</f>
        <v>48703895</v>
      </c>
      <c r="F121" s="290">
        <f>data!AA88</f>
        <v>32446326</v>
      </c>
      <c r="G121" s="290">
        <f>data!AB88</f>
        <v>50965483</v>
      </c>
      <c r="H121" s="290">
        <f>data!AC88</f>
        <v>4906121</v>
      </c>
      <c r="I121" s="290">
        <f>data!AD88</f>
        <v>271776</v>
      </c>
    </row>
    <row r="122" spans="1:9" customFormat="1" ht="20.149999999999999" customHeight="1" x14ac:dyDescent="0.35">
      <c r="A122" s="289">
        <v>21</v>
      </c>
      <c r="B122" s="298" t="s">
        <v>1017</v>
      </c>
      <c r="C122" s="290">
        <f>data!X89</f>
        <v>158538024</v>
      </c>
      <c r="D122" s="290">
        <f>data!Y89</f>
        <v>192411463</v>
      </c>
      <c r="E122" s="290">
        <f>data!Z89</f>
        <v>50108321</v>
      </c>
      <c r="F122" s="290">
        <f>data!AA89</f>
        <v>34850770</v>
      </c>
      <c r="G122" s="290">
        <f>data!AB89</f>
        <v>179606049</v>
      </c>
      <c r="H122" s="290">
        <f>data!AC89</f>
        <v>77134295</v>
      </c>
      <c r="I122" s="290">
        <f>data!AD89</f>
        <v>8148132</v>
      </c>
    </row>
    <row r="123" spans="1:9" customFormat="1" ht="20.149999999999999" customHeight="1" x14ac:dyDescent="0.35">
      <c r="A123" s="289" t="s">
        <v>1018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1019</v>
      </c>
      <c r="C124" s="290">
        <f>data!X90</f>
        <v>41899</v>
      </c>
      <c r="D124" s="290">
        <f>data!Y90</f>
        <v>0</v>
      </c>
      <c r="E124" s="290">
        <f>data!Z90</f>
        <v>0</v>
      </c>
      <c r="F124" s="290">
        <f>data!AA90</f>
        <v>27211</v>
      </c>
      <c r="G124" s="290">
        <f>data!AB90</f>
        <v>925</v>
      </c>
      <c r="H124" s="290">
        <f>data!AC90</f>
        <v>3818</v>
      </c>
      <c r="I124" s="290">
        <f>data!AD90</f>
        <v>1524</v>
      </c>
    </row>
    <row r="125" spans="1:9" customFormat="1" ht="20.149999999999999" customHeight="1" x14ac:dyDescent="0.35">
      <c r="A125" s="289">
        <v>23</v>
      </c>
      <c r="B125" s="290" t="s">
        <v>1020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1021</v>
      </c>
      <c r="C126" s="290">
        <f>data!X92</f>
        <v>1095</v>
      </c>
      <c r="D126" s="290">
        <f>data!Y92</f>
        <v>10120</v>
      </c>
      <c r="E126" s="290">
        <f>data!Z92</f>
        <v>0</v>
      </c>
      <c r="F126" s="290">
        <f>data!AA92</f>
        <v>1183</v>
      </c>
      <c r="G126" s="290">
        <f>data!AB92</f>
        <v>2814</v>
      </c>
      <c r="H126" s="290">
        <f>data!AC92</f>
        <v>574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1022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295</v>
      </c>
      <c r="C128" s="297">
        <f>data!X94</f>
        <v>1.07</v>
      </c>
      <c r="D128" s="297">
        <f>data!Y94</f>
        <v>6.47</v>
      </c>
      <c r="E128" s="297">
        <f>data!Z94</f>
        <v>2.1800000000000002</v>
      </c>
      <c r="F128" s="297">
        <f>data!AA94</f>
        <v>0</v>
      </c>
      <c r="G128" s="297">
        <f>data!AB94</f>
        <v>0</v>
      </c>
      <c r="H128" s="297">
        <f>data!AC94</f>
        <v>0.12</v>
      </c>
      <c r="I128" s="297">
        <f>data!AD94</f>
        <v>0</v>
      </c>
    </row>
    <row r="129" spans="1:14" customFormat="1" ht="20.149999999999999" customHeight="1" x14ac:dyDescent="0.35">
      <c r="A129" s="283" t="s">
        <v>1004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1030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Providence Regional Medical Center Everett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1006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1031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1010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1032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263</v>
      </c>
      <c r="C138" s="297">
        <f>data!AE60</f>
        <v>62.97</v>
      </c>
      <c r="D138" s="297">
        <f>data!AF60</f>
        <v>0</v>
      </c>
      <c r="E138" s="297">
        <f>data!AG60</f>
        <v>166.65</v>
      </c>
      <c r="F138" s="297">
        <f>data!AH60</f>
        <v>0</v>
      </c>
      <c r="G138" s="297">
        <f>data!AI60</f>
        <v>0</v>
      </c>
      <c r="H138" s="297">
        <f>data!AJ60</f>
        <v>104.88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264</v>
      </c>
      <c r="C139" s="290">
        <f>data!AE61</f>
        <v>7362896</v>
      </c>
      <c r="D139" s="290">
        <f>data!AF61</f>
        <v>0</v>
      </c>
      <c r="E139" s="290">
        <f>data!AG61</f>
        <v>15577135</v>
      </c>
      <c r="F139" s="290">
        <f>data!AH61</f>
        <v>0</v>
      </c>
      <c r="G139" s="290">
        <f>data!AI61</f>
        <v>0</v>
      </c>
      <c r="H139" s="290">
        <f>data!AJ61</f>
        <v>10851367</v>
      </c>
      <c r="I139" s="290">
        <f>data!AK61</f>
        <v>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760191</v>
      </c>
      <c r="D140" s="290">
        <f>data!AF62</f>
        <v>0</v>
      </c>
      <c r="E140" s="290">
        <f>data!AG62</f>
        <v>1694915</v>
      </c>
      <c r="F140" s="290">
        <f>data!AH62</f>
        <v>0</v>
      </c>
      <c r="G140" s="290">
        <f>data!AI62</f>
        <v>0</v>
      </c>
      <c r="H140" s="290">
        <f>data!AJ62</f>
        <v>1145429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265</v>
      </c>
      <c r="C141" s="290">
        <f>data!AE63</f>
        <v>0</v>
      </c>
      <c r="D141" s="290">
        <f>data!AF63</f>
        <v>0</v>
      </c>
      <c r="E141" s="290">
        <f>data!AG63</f>
        <v>997220</v>
      </c>
      <c r="F141" s="290">
        <f>data!AH63</f>
        <v>0</v>
      </c>
      <c r="G141" s="290">
        <f>data!AI63</f>
        <v>0</v>
      </c>
      <c r="H141" s="290">
        <f>data!AJ63</f>
        <v>182367.47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266</v>
      </c>
      <c r="C142" s="290">
        <f>data!AE64</f>
        <v>38034</v>
      </c>
      <c r="D142" s="290">
        <f>data!AF64</f>
        <v>0</v>
      </c>
      <c r="E142" s="290">
        <f>data!AG64</f>
        <v>3169002</v>
      </c>
      <c r="F142" s="290">
        <f>data!AH64</f>
        <v>0</v>
      </c>
      <c r="G142" s="290">
        <f>data!AI64</f>
        <v>0</v>
      </c>
      <c r="H142" s="290">
        <f>data!AJ64</f>
        <v>1309111</v>
      </c>
      <c r="I142" s="290">
        <f>data!AK64</f>
        <v>0</v>
      </c>
    </row>
    <row r="143" spans="1:14" customFormat="1" ht="20.149999999999999" customHeight="1" x14ac:dyDescent="0.35">
      <c r="A143" s="289">
        <v>10</v>
      </c>
      <c r="B143" s="290" t="s">
        <v>526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527</v>
      </c>
      <c r="C144" s="290">
        <f>data!AE66</f>
        <v>11874</v>
      </c>
      <c r="D144" s="290">
        <f>data!AF66</f>
        <v>0</v>
      </c>
      <c r="E144" s="290">
        <f>data!AG66</f>
        <v>233638</v>
      </c>
      <c r="F144" s="290">
        <f>data!AH66</f>
        <v>0</v>
      </c>
      <c r="G144" s="290">
        <f>data!AI66</f>
        <v>0</v>
      </c>
      <c r="H144" s="290">
        <f>data!AJ66</f>
        <v>542093</v>
      </c>
      <c r="I144" s="290">
        <f>data!AK66</f>
        <v>0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12285</v>
      </c>
      <c r="D145" s="290">
        <f>data!AF67</f>
        <v>0</v>
      </c>
      <c r="E145" s="290">
        <f>data!AG67</f>
        <v>75928</v>
      </c>
      <c r="F145" s="290">
        <f>data!AH67</f>
        <v>0</v>
      </c>
      <c r="G145" s="290">
        <f>data!AI67</f>
        <v>0</v>
      </c>
      <c r="H145" s="290">
        <f>data!AJ67</f>
        <v>209640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1011</v>
      </c>
      <c r="C146" s="290">
        <f>data!AE68</f>
        <v>3894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133543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1012</v>
      </c>
      <c r="C147" s="290">
        <f>data!AE69</f>
        <v>6018846</v>
      </c>
      <c r="D147" s="290">
        <f>data!AF69</f>
        <v>0</v>
      </c>
      <c r="E147" s="290">
        <f>data!AG69</f>
        <v>19904875</v>
      </c>
      <c r="F147" s="290">
        <f>data!AH69</f>
        <v>0</v>
      </c>
      <c r="G147" s="290">
        <f>data!AI69</f>
        <v>0</v>
      </c>
      <c r="H147" s="290">
        <f>data!AJ69</f>
        <v>15455853</v>
      </c>
      <c r="I147" s="290">
        <f>data!AK69</f>
        <v>0</v>
      </c>
    </row>
    <row r="148" spans="1:9" customFormat="1" ht="20.149999999999999" customHeight="1" x14ac:dyDescent="0.35">
      <c r="A148" s="289">
        <v>15</v>
      </c>
      <c r="B148" s="290" t="s">
        <v>285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-568090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1013</v>
      </c>
      <c r="C149" s="290">
        <f>data!AE85</f>
        <v>14208020</v>
      </c>
      <c r="D149" s="290">
        <f>data!AF85</f>
        <v>0</v>
      </c>
      <c r="E149" s="290">
        <f>data!AG85</f>
        <v>41652713</v>
      </c>
      <c r="F149" s="290">
        <f>data!AH85</f>
        <v>0</v>
      </c>
      <c r="G149" s="290">
        <f>data!AI85</f>
        <v>0</v>
      </c>
      <c r="H149" s="290">
        <f>data!AJ85</f>
        <v>29261313.469999999</v>
      </c>
      <c r="I149" s="290">
        <f>data!AK85</f>
        <v>0</v>
      </c>
    </row>
    <row r="150" spans="1:9" customFormat="1" ht="20.149999999999999" customHeight="1" x14ac:dyDescent="0.35">
      <c r="A150" s="289">
        <v>17</v>
      </c>
      <c r="B150" s="290" t="s">
        <v>287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1014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1015</v>
      </c>
      <c r="C152" s="290">
        <f>data!AE87</f>
        <v>18454671</v>
      </c>
      <c r="D152" s="290">
        <f>data!AF87</f>
        <v>0</v>
      </c>
      <c r="E152" s="290">
        <f>data!AG87</f>
        <v>129896985</v>
      </c>
      <c r="F152" s="290">
        <f>data!AH87</f>
        <v>0</v>
      </c>
      <c r="G152" s="290">
        <f>data!AI87</f>
        <v>0</v>
      </c>
      <c r="H152" s="290">
        <f>data!AJ87</f>
        <v>470727</v>
      </c>
      <c r="I152" s="290">
        <f>data!AK87</f>
        <v>0</v>
      </c>
    </row>
    <row r="153" spans="1:9" customFormat="1" ht="20.149999999999999" customHeight="1" x14ac:dyDescent="0.35">
      <c r="A153" s="289">
        <v>20</v>
      </c>
      <c r="B153" s="298" t="s">
        <v>1016</v>
      </c>
      <c r="C153" s="290">
        <f>data!AE88</f>
        <v>3549965</v>
      </c>
      <c r="D153" s="290">
        <f>data!AF88</f>
        <v>0</v>
      </c>
      <c r="E153" s="290">
        <f>data!AG88</f>
        <v>231540097</v>
      </c>
      <c r="F153" s="290">
        <f>data!AH88</f>
        <v>0</v>
      </c>
      <c r="G153" s="290">
        <f>data!AI88</f>
        <v>0</v>
      </c>
      <c r="H153" s="290">
        <f>data!AJ88</f>
        <v>28160691</v>
      </c>
      <c r="I153" s="290">
        <f>data!AK88</f>
        <v>0</v>
      </c>
    </row>
    <row r="154" spans="1:9" customFormat="1" ht="20.149999999999999" customHeight="1" x14ac:dyDescent="0.35">
      <c r="A154" s="289">
        <v>21</v>
      </c>
      <c r="B154" s="298" t="s">
        <v>1017</v>
      </c>
      <c r="C154" s="290">
        <f>data!AE89</f>
        <v>22004636</v>
      </c>
      <c r="D154" s="290">
        <f>data!AF89</f>
        <v>0</v>
      </c>
      <c r="E154" s="290">
        <f>data!AG89</f>
        <v>361437082</v>
      </c>
      <c r="F154" s="290">
        <f>data!AH89</f>
        <v>0</v>
      </c>
      <c r="G154" s="290">
        <f>data!AI89</f>
        <v>0</v>
      </c>
      <c r="H154" s="290">
        <f>data!AJ89</f>
        <v>28631418</v>
      </c>
      <c r="I154" s="290">
        <f>data!AK89</f>
        <v>0</v>
      </c>
    </row>
    <row r="155" spans="1:9" customFormat="1" ht="20.149999999999999" customHeight="1" x14ac:dyDescent="0.35">
      <c r="A155" s="289" t="s">
        <v>1018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1019</v>
      </c>
      <c r="C156" s="290">
        <f>data!AE90</f>
        <v>590</v>
      </c>
      <c r="D156" s="290">
        <f>data!AF90</f>
        <v>110</v>
      </c>
      <c r="E156" s="290">
        <f>data!AG90</f>
        <v>258343</v>
      </c>
      <c r="F156" s="290">
        <f>data!AH90</f>
        <v>0</v>
      </c>
      <c r="G156" s="290">
        <f>data!AI90</f>
        <v>1349</v>
      </c>
      <c r="H156" s="290">
        <f>data!AJ90</f>
        <v>15275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1020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1021</v>
      </c>
      <c r="C158" s="290">
        <f>data!AE92</f>
        <v>2673</v>
      </c>
      <c r="D158" s="290">
        <f>data!AF92</f>
        <v>0</v>
      </c>
      <c r="E158" s="290">
        <f>data!AG92</f>
        <v>14185</v>
      </c>
      <c r="F158" s="290">
        <f>data!AH92</f>
        <v>0</v>
      </c>
      <c r="G158" s="290">
        <f>data!AI92</f>
        <v>0</v>
      </c>
      <c r="H158" s="290">
        <f>data!AJ92</f>
        <v>7055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1022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295</v>
      </c>
      <c r="C160" s="297">
        <f>data!AE94</f>
        <v>0</v>
      </c>
      <c r="D160" s="297">
        <f>data!AF94</f>
        <v>0</v>
      </c>
      <c r="E160" s="297">
        <f>data!AG94</f>
        <v>65.92</v>
      </c>
      <c r="F160" s="297">
        <f>data!AH94</f>
        <v>0</v>
      </c>
      <c r="G160" s="297">
        <f>data!AI94</f>
        <v>0</v>
      </c>
      <c r="H160" s="297">
        <f>data!AJ94</f>
        <v>14.44</v>
      </c>
      <c r="I160" s="297">
        <f>data!AK94</f>
        <v>0</v>
      </c>
    </row>
    <row r="161" spans="1:9" customFormat="1" ht="20.149999999999999" customHeight="1" x14ac:dyDescent="0.35">
      <c r="A161" s="283" t="s">
        <v>1004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1033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Providence Regional Medical Center Everett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1006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1034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1035</v>
      </c>
      <c r="F167" s="296" t="s">
        <v>209</v>
      </c>
      <c r="G167" s="296" t="s">
        <v>148</v>
      </c>
      <c r="H167" s="295" t="s">
        <v>1036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1010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263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32.56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264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3213011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323697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265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900914.19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266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168323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526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527</v>
      </c>
      <c r="C176" s="290">
        <f>data!AL66</f>
        <v>0</v>
      </c>
      <c r="D176" s="290">
        <f>data!AM66</f>
        <v>0</v>
      </c>
      <c r="E176" s="290">
        <f>data!AN66</f>
        <v>0</v>
      </c>
      <c r="F176" s="290">
        <f>data!AO66</f>
        <v>2488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14229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1011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1012</v>
      </c>
      <c r="C179" s="290">
        <f>data!AL69</f>
        <v>0</v>
      </c>
      <c r="D179" s="290">
        <f>data!AM69</f>
        <v>0</v>
      </c>
      <c r="E179" s="290">
        <f>data!AN69</f>
        <v>0</v>
      </c>
      <c r="F179" s="290">
        <f>data!AO69</f>
        <v>2932983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285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1013</v>
      </c>
      <c r="C181" s="290">
        <f>data!AL85</f>
        <v>0</v>
      </c>
      <c r="D181" s="290">
        <f>data!AM85</f>
        <v>0</v>
      </c>
      <c r="E181" s="290">
        <f>data!AN85</f>
        <v>0</v>
      </c>
      <c r="F181" s="290">
        <f>data!AO85</f>
        <v>7555645.1899999995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287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1014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1015</v>
      </c>
      <c r="C184" s="290">
        <f>data!AL87</f>
        <v>0</v>
      </c>
      <c r="D184" s="290">
        <f>data!AM87</f>
        <v>0</v>
      </c>
      <c r="E184" s="290">
        <f>data!AN87</f>
        <v>0</v>
      </c>
      <c r="F184" s="290">
        <f>data!AO87</f>
        <v>11610828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1016</v>
      </c>
      <c r="C185" s="290">
        <f>data!AL88</f>
        <v>0</v>
      </c>
      <c r="D185" s="290">
        <f>data!AM88</f>
        <v>0</v>
      </c>
      <c r="E185" s="290">
        <f>data!AN88</f>
        <v>0</v>
      </c>
      <c r="F185" s="290">
        <f>data!AO88</f>
        <v>11482580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1017</v>
      </c>
      <c r="C186" s="290">
        <f>data!AL89</f>
        <v>0</v>
      </c>
      <c r="D186" s="290">
        <f>data!AM89</f>
        <v>0</v>
      </c>
      <c r="E186" s="290">
        <f>data!AN89</f>
        <v>0</v>
      </c>
      <c r="F186" s="290">
        <f>data!AO89</f>
        <v>23093408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1018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1019</v>
      </c>
      <c r="C188" s="290">
        <f>data!AL90</f>
        <v>861</v>
      </c>
      <c r="D188" s="290">
        <f>data!AM90</f>
        <v>0</v>
      </c>
      <c r="E188" s="290">
        <f>data!AN90</f>
        <v>3174</v>
      </c>
      <c r="F188" s="290">
        <f>data!AO90</f>
        <v>0</v>
      </c>
      <c r="G188" s="290">
        <f>data!AP90</f>
        <v>20734</v>
      </c>
      <c r="H188" s="290">
        <f>data!AQ90</f>
        <v>1870</v>
      </c>
      <c r="I188" s="290">
        <f>data!AR90</f>
        <v>2636</v>
      </c>
    </row>
    <row r="189" spans="1:9" customFormat="1" ht="20.149999999999999" customHeight="1" x14ac:dyDescent="0.35">
      <c r="A189" s="289">
        <v>23</v>
      </c>
      <c r="B189" s="290" t="s">
        <v>1020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1021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2904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1022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295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13.11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1004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1037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Providence Regional Medical Center Everett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1006</v>
      </c>
      <c r="C198" s="296"/>
      <c r="D198" s="296" t="s">
        <v>157</v>
      </c>
      <c r="E198" s="296" t="s">
        <v>158</v>
      </c>
      <c r="F198" s="296" t="s">
        <v>159</v>
      </c>
      <c r="G198" s="296" t="s">
        <v>1038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1039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1010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263</v>
      </c>
      <c r="C202" s="297">
        <f>data!AS60</f>
        <v>0</v>
      </c>
      <c r="D202" s="297">
        <f>data!AT60</f>
        <v>0</v>
      </c>
      <c r="E202" s="297">
        <f>data!AU60</f>
        <v>4.07</v>
      </c>
      <c r="F202" s="297">
        <f>data!AV60</f>
        <v>17.850000000000001</v>
      </c>
      <c r="G202" s="297">
        <f>data!AW60</f>
        <v>0.06</v>
      </c>
      <c r="H202" s="297">
        <f>data!AX60</f>
        <v>0</v>
      </c>
      <c r="I202" s="297">
        <f>data!AY60</f>
        <v>118.19</v>
      </c>
    </row>
    <row r="203" spans="1:9" customFormat="1" ht="20.149999999999999" customHeight="1" x14ac:dyDescent="0.35">
      <c r="A203" s="289">
        <v>6</v>
      </c>
      <c r="B203" s="290" t="s">
        <v>264</v>
      </c>
      <c r="C203" s="290">
        <f>data!AS61</f>
        <v>0</v>
      </c>
      <c r="D203" s="290">
        <f>data!AT61</f>
        <v>0</v>
      </c>
      <c r="E203" s="290">
        <f>data!AU61</f>
        <v>416808</v>
      </c>
      <c r="F203" s="290">
        <f>data!AV61</f>
        <v>2842748</v>
      </c>
      <c r="G203" s="290">
        <f>data!AW61</f>
        <v>220143</v>
      </c>
      <c r="H203" s="290">
        <f>data!AX61</f>
        <v>191</v>
      </c>
      <c r="I203" s="290">
        <f>data!AY61</f>
        <v>6984499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39764</v>
      </c>
      <c r="F204" s="290">
        <f>data!AV62</f>
        <v>419945</v>
      </c>
      <c r="G204" s="290">
        <f>data!AW62</f>
        <v>0</v>
      </c>
      <c r="H204" s="290">
        <f>data!AX62</f>
        <v>0</v>
      </c>
      <c r="I204" s="290">
        <f>data!AY62</f>
        <v>696957</v>
      </c>
    </row>
    <row r="205" spans="1:9" customFormat="1" ht="20.149999999999999" customHeight="1" x14ac:dyDescent="0.35">
      <c r="A205" s="289">
        <v>8</v>
      </c>
      <c r="B205" s="290" t="s">
        <v>265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10500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266</v>
      </c>
      <c r="C206" s="290">
        <f>data!AS64</f>
        <v>0</v>
      </c>
      <c r="D206" s="290">
        <f>data!AT64</f>
        <v>0</v>
      </c>
      <c r="E206" s="290">
        <f>data!AU64</f>
        <v>1830</v>
      </c>
      <c r="F206" s="290">
        <f>data!AV64</f>
        <v>406727</v>
      </c>
      <c r="G206" s="290">
        <f>data!AW64</f>
        <v>0</v>
      </c>
      <c r="H206" s="290">
        <f>data!AX64</f>
        <v>0</v>
      </c>
      <c r="I206" s="290">
        <f>data!AY64</f>
        <v>1642261</v>
      </c>
    </row>
    <row r="207" spans="1:9" customFormat="1" ht="20.149999999999999" customHeight="1" x14ac:dyDescent="0.35">
      <c r="A207" s="289">
        <v>10</v>
      </c>
      <c r="B207" s="290" t="s">
        <v>526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527</v>
      </c>
      <c r="C208" s="290">
        <f>data!AS66</f>
        <v>0</v>
      </c>
      <c r="D208" s="290">
        <f>data!AT66</f>
        <v>0</v>
      </c>
      <c r="E208" s="290">
        <f>data!AU66</f>
        <v>297</v>
      </c>
      <c r="F208" s="290">
        <f>data!AV66</f>
        <v>628718</v>
      </c>
      <c r="G208" s="290">
        <f>data!AW66</f>
        <v>131850</v>
      </c>
      <c r="H208" s="290">
        <f>data!AX66</f>
        <v>433862</v>
      </c>
      <c r="I208" s="290">
        <f>data!AY66</f>
        <v>5858939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1039</v>
      </c>
      <c r="G209" s="290">
        <f>data!AW67</f>
        <v>0</v>
      </c>
      <c r="H209" s="290">
        <f>data!AX67</f>
        <v>0</v>
      </c>
      <c r="I209" s="290">
        <f>data!AY67</f>
        <v>28141</v>
      </c>
    </row>
    <row r="210" spans="1:9" customFormat="1" ht="20.149999999999999" customHeight="1" x14ac:dyDescent="0.35">
      <c r="A210" s="289">
        <v>13</v>
      </c>
      <c r="B210" s="290" t="s">
        <v>1011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64545</v>
      </c>
      <c r="G210" s="290">
        <f>data!AW68</f>
        <v>0</v>
      </c>
      <c r="H210" s="290">
        <f>data!AX68</f>
        <v>0</v>
      </c>
      <c r="I210" s="290">
        <f>data!AY68</f>
        <v>13155</v>
      </c>
    </row>
    <row r="211" spans="1:9" customFormat="1" ht="20.149999999999999" customHeight="1" x14ac:dyDescent="0.35">
      <c r="A211" s="289">
        <v>14</v>
      </c>
      <c r="B211" s="290" t="s">
        <v>1012</v>
      </c>
      <c r="C211" s="290">
        <f>data!AS69</f>
        <v>0</v>
      </c>
      <c r="D211" s="290">
        <f>data!AT69</f>
        <v>0</v>
      </c>
      <c r="E211" s="290">
        <f>data!AU69</f>
        <v>329322</v>
      </c>
      <c r="F211" s="290">
        <f>data!AV69</f>
        <v>2239742</v>
      </c>
      <c r="G211" s="290">
        <f>data!AW69</f>
        <v>191372</v>
      </c>
      <c r="H211" s="290">
        <f>data!AX69</f>
        <v>150</v>
      </c>
      <c r="I211" s="290">
        <f>data!AY69</f>
        <v>6017870</v>
      </c>
    </row>
    <row r="212" spans="1:9" customFormat="1" ht="20.149999999999999" customHeight="1" x14ac:dyDescent="0.35">
      <c r="A212" s="289">
        <v>15</v>
      </c>
      <c r="B212" s="290" t="s">
        <v>285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66917</v>
      </c>
      <c r="G212" s="290">
        <f>-data!AW84</f>
        <v>0</v>
      </c>
      <c r="H212" s="290">
        <f>-data!AX84</f>
        <v>0</v>
      </c>
      <c r="I212" s="290">
        <f>-data!AY84</f>
        <v>-4891648</v>
      </c>
    </row>
    <row r="213" spans="1:9" customFormat="1" ht="20.149999999999999" customHeight="1" x14ac:dyDescent="0.35">
      <c r="A213" s="289">
        <v>16</v>
      </c>
      <c r="B213" s="298" t="s">
        <v>1013</v>
      </c>
      <c r="C213" s="290">
        <f>data!AS85</f>
        <v>0</v>
      </c>
      <c r="D213" s="290">
        <f>data!AT85</f>
        <v>0</v>
      </c>
      <c r="E213" s="290">
        <f>data!AU85</f>
        <v>788021</v>
      </c>
      <c r="F213" s="290">
        <f>data!AV85</f>
        <v>6680881</v>
      </c>
      <c r="G213" s="290">
        <f>data!AW85</f>
        <v>543365</v>
      </c>
      <c r="H213" s="290">
        <f>data!AX85</f>
        <v>434203</v>
      </c>
      <c r="I213" s="290">
        <f>data!AY85</f>
        <v>16350174</v>
      </c>
    </row>
    <row r="214" spans="1:9" customFormat="1" ht="20.149999999999999" customHeight="1" x14ac:dyDescent="0.35">
      <c r="A214" s="289">
        <v>17</v>
      </c>
      <c r="B214" s="290" t="s">
        <v>287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1014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1015</v>
      </c>
      <c r="C216" s="290">
        <f>data!AS87</f>
        <v>0</v>
      </c>
      <c r="D216" s="290">
        <f>data!AT87</f>
        <v>0</v>
      </c>
      <c r="E216" s="290">
        <f>data!AU87</f>
        <v>113320</v>
      </c>
      <c r="F216" s="290">
        <f>data!AV87</f>
        <v>8700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1016</v>
      </c>
      <c r="C217" s="290">
        <f>data!AS88</f>
        <v>0</v>
      </c>
      <c r="D217" s="290">
        <f>data!AT88</f>
        <v>0</v>
      </c>
      <c r="E217" s="290">
        <f>data!AU88</f>
        <v>1146269</v>
      </c>
      <c r="F217" s="290">
        <f>data!AV88</f>
        <v>7744937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1017</v>
      </c>
      <c r="C218" s="290">
        <f>data!AS89</f>
        <v>0</v>
      </c>
      <c r="D218" s="290">
        <f>data!AT89</f>
        <v>0</v>
      </c>
      <c r="E218" s="290">
        <f>data!AU89</f>
        <v>1259589</v>
      </c>
      <c r="F218" s="290">
        <f>data!AV89</f>
        <v>7753637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1018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1019</v>
      </c>
      <c r="C220" s="290">
        <f>data!AS90</f>
        <v>0</v>
      </c>
      <c r="D220" s="290">
        <f>data!AT90</f>
        <v>0</v>
      </c>
      <c r="E220" s="290">
        <f>data!AU90</f>
        <v>8300</v>
      </c>
      <c r="F220" s="290">
        <f>data!AV90</f>
        <v>4588</v>
      </c>
      <c r="G220" s="290">
        <f>data!AW90</f>
        <v>0</v>
      </c>
      <c r="H220" s="290">
        <f>data!AX90</f>
        <v>3953</v>
      </c>
      <c r="I220" s="290">
        <f>data!AY90</f>
        <v>2224</v>
      </c>
    </row>
    <row r="221" spans="1:9" customFormat="1" ht="20.149999999999999" customHeight="1" x14ac:dyDescent="0.35">
      <c r="A221" s="289">
        <v>23</v>
      </c>
      <c r="B221" s="290" t="s">
        <v>1020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1021</v>
      </c>
      <c r="C222" s="290">
        <f>data!AS92</f>
        <v>0</v>
      </c>
      <c r="D222" s="290">
        <f>data!AT92</f>
        <v>0</v>
      </c>
      <c r="E222" s="290">
        <f>data!AU92</f>
        <v>294</v>
      </c>
      <c r="F222" s="290">
        <f>data!AV92</f>
        <v>11672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1022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295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0.8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1004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1040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Providence Regional Medical Center Everett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1006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1041</v>
      </c>
      <c r="F231" s="296" t="s">
        <v>1042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1010</v>
      </c>
      <c r="C232" s="292" t="s">
        <v>1043</v>
      </c>
      <c r="D232" s="292" t="s">
        <v>1044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1112828</v>
      </c>
      <c r="I233" s="302"/>
    </row>
    <row r="234" spans="1:9" customFormat="1" ht="20.149999999999999" customHeight="1" x14ac:dyDescent="0.35">
      <c r="A234" s="289">
        <v>5</v>
      </c>
      <c r="B234" s="290" t="s">
        <v>263</v>
      </c>
      <c r="C234" s="297">
        <f>data!AZ60</f>
        <v>31.92</v>
      </c>
      <c r="D234" s="297">
        <f>data!BA60</f>
        <v>7.57</v>
      </c>
      <c r="E234" s="297">
        <f>data!BB60</f>
        <v>56.15</v>
      </c>
      <c r="F234" s="297">
        <f>data!BC60</f>
        <v>31.03</v>
      </c>
      <c r="G234" s="297">
        <f>data!BD60</f>
        <v>0</v>
      </c>
      <c r="H234" s="297">
        <f>data!BE60</f>
        <v>237.01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264</v>
      </c>
      <c r="C235" s="290">
        <f>data!AZ61</f>
        <v>1673093</v>
      </c>
      <c r="D235" s="290">
        <f>data!BA61</f>
        <v>377010</v>
      </c>
      <c r="E235" s="290">
        <f>data!BB61</f>
        <v>6046235</v>
      </c>
      <c r="F235" s="290">
        <f>data!BC61</f>
        <v>1567064</v>
      </c>
      <c r="G235" s="290">
        <f>data!BD61</f>
        <v>0</v>
      </c>
      <c r="H235" s="290">
        <f>data!BE61</f>
        <v>15272126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180189</v>
      </c>
      <c r="D236" s="290">
        <f>data!BA62</f>
        <v>23769</v>
      </c>
      <c r="E236" s="290">
        <f>data!BB62</f>
        <v>646284</v>
      </c>
      <c r="F236" s="290">
        <f>data!BC62</f>
        <v>160662</v>
      </c>
      <c r="G236" s="290">
        <f>data!BD62</f>
        <v>0</v>
      </c>
      <c r="H236" s="290">
        <f>data!BE62</f>
        <v>1562901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265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-113767.07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266</v>
      </c>
      <c r="C238" s="290">
        <f>data!AZ64</f>
        <v>15459</v>
      </c>
      <c r="D238" s="290">
        <f>data!BA64</f>
        <v>560521</v>
      </c>
      <c r="E238" s="290">
        <f>data!BB64</f>
        <v>134207</v>
      </c>
      <c r="F238" s="290">
        <f>data!BC64</f>
        <v>5596</v>
      </c>
      <c r="G238" s="290">
        <f>data!BD64</f>
        <v>-48254</v>
      </c>
      <c r="H238" s="290">
        <f>data!BE64</f>
        <v>2536578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526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527</v>
      </c>
      <c r="C240" s="290">
        <f>data!AZ66</f>
        <v>74398</v>
      </c>
      <c r="D240" s="290">
        <f>data!BA66</f>
        <v>562232</v>
      </c>
      <c r="E240" s="290">
        <f>data!BB66</f>
        <v>251367</v>
      </c>
      <c r="F240" s="290">
        <f>data!BC66</f>
        <v>162</v>
      </c>
      <c r="G240" s="290">
        <f>data!BD66</f>
        <v>6710</v>
      </c>
      <c r="H240" s="290">
        <f>data!BE66</f>
        <v>2844149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6060</v>
      </c>
      <c r="D241" s="290">
        <f>data!BA67</f>
        <v>2304</v>
      </c>
      <c r="E241" s="290">
        <f>data!BB67</f>
        <v>0</v>
      </c>
      <c r="F241" s="290">
        <f>data!BC67</f>
        <v>2397</v>
      </c>
      <c r="G241" s="290">
        <f>data!BD67</f>
        <v>0</v>
      </c>
      <c r="H241" s="290">
        <f>data!BE67</f>
        <v>2502551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1011</v>
      </c>
      <c r="C242" s="290">
        <f>data!AZ68</f>
        <v>47651</v>
      </c>
      <c r="D242" s="290">
        <f>data!BA68</f>
        <v>0</v>
      </c>
      <c r="E242" s="290">
        <f>data!BB68</f>
        <v>0</v>
      </c>
      <c r="F242" s="290">
        <f>data!BC68</f>
        <v>-1633</v>
      </c>
      <c r="G242" s="290">
        <f>data!BD68</f>
        <v>0</v>
      </c>
      <c r="H242" s="290">
        <f>data!BE68</f>
        <v>5845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1012</v>
      </c>
      <c r="C243" s="290">
        <f>data!AZ69</f>
        <v>1396926</v>
      </c>
      <c r="D243" s="290">
        <f>data!BA69</f>
        <v>2112552</v>
      </c>
      <c r="E243" s="290">
        <f>data!BB69</f>
        <v>5234032</v>
      </c>
      <c r="F243" s="290">
        <f>data!BC69</f>
        <v>1230598</v>
      </c>
      <c r="G243" s="290">
        <f>data!BD69</f>
        <v>0</v>
      </c>
      <c r="H243" s="290">
        <f>data!BE69</f>
        <v>20518760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285</v>
      </c>
      <c r="C244" s="290">
        <f>-data!AZ84</f>
        <v>-108112</v>
      </c>
      <c r="D244" s="290">
        <f>-data!BA84</f>
        <v>71153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-822105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1013</v>
      </c>
      <c r="C245" s="290">
        <f>data!AZ85</f>
        <v>3285664</v>
      </c>
      <c r="D245" s="290">
        <f>data!BA85</f>
        <v>3709541</v>
      </c>
      <c r="E245" s="290">
        <f>data!BB85</f>
        <v>12312125</v>
      </c>
      <c r="F245" s="290">
        <f>data!BC85</f>
        <v>2964846</v>
      </c>
      <c r="G245" s="290">
        <f>data!BD85</f>
        <v>-41544</v>
      </c>
      <c r="H245" s="290">
        <f>data!BE85</f>
        <v>44307037.93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287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1014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1015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1016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1017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1018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1019</v>
      </c>
      <c r="C252" s="306">
        <f>data!AZ90</f>
        <v>0</v>
      </c>
      <c r="D252" s="306">
        <f>data!BA90</f>
        <v>23737</v>
      </c>
      <c r="E252" s="306">
        <f>data!BB90</f>
        <v>1310</v>
      </c>
      <c r="F252" s="306">
        <f>data!BC90</f>
        <v>2048</v>
      </c>
      <c r="G252" s="306">
        <f>data!BD90</f>
        <v>2682</v>
      </c>
      <c r="H252" s="306">
        <f>data!BE90</f>
        <v>10509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1020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1021</v>
      </c>
      <c r="C254" s="305" t="str">
        <f>IF(data!AZ92&gt;0,data!AZ92,"")</f>
        <v>x</v>
      </c>
      <c r="D254" s="306">
        <f>data!BA92</f>
        <v>1064</v>
      </c>
      <c r="E254" s="306">
        <f>data!BB92</f>
        <v>425</v>
      </c>
      <c r="F254" s="306">
        <f>data!BC92</f>
        <v>164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1022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295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1004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1045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Providence Regional Medical Center Everett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1006</v>
      </c>
      <c r="C262" s="296" t="s">
        <v>1046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1047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1048</v>
      </c>
    </row>
    <row r="264" spans="1:9" customFormat="1" ht="20.149999999999999" customHeight="1" x14ac:dyDescent="0.35">
      <c r="A264" s="289">
        <v>3</v>
      </c>
      <c r="B264" s="290" t="s">
        <v>1010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263</v>
      </c>
      <c r="C266" s="297">
        <f>data!BG60</f>
        <v>19.149999999999999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29.58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264</v>
      </c>
      <c r="C267" s="290">
        <f>data!BG61</f>
        <v>1195159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2173890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115330</v>
      </c>
      <c r="D268" s="290">
        <f>data!BH62</f>
        <v>0</v>
      </c>
      <c r="E268" s="290">
        <f>data!BI62</f>
        <v>0</v>
      </c>
      <c r="F268" s="290">
        <f>data!BJ62</f>
        <v>485</v>
      </c>
      <c r="G268" s="290">
        <f>data!BK62</f>
        <v>0</v>
      </c>
      <c r="H268" s="290">
        <f>data!BL62</f>
        <v>228078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265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69326.490000000005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266</v>
      </c>
      <c r="C270" s="290">
        <f>data!BG64</f>
        <v>26927</v>
      </c>
      <c r="D270" s="290">
        <f>data!BH64</f>
        <v>239</v>
      </c>
      <c r="E270" s="290">
        <f>data!BI64</f>
        <v>0</v>
      </c>
      <c r="F270" s="290">
        <f>data!BJ64</f>
        <v>0</v>
      </c>
      <c r="G270" s="290">
        <f>data!BK64</f>
        <v>0</v>
      </c>
      <c r="H270" s="290">
        <f>data!BL64</f>
        <v>35787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526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527</v>
      </c>
      <c r="C272" s="290">
        <f>data!BG66</f>
        <v>37387</v>
      </c>
      <c r="D272" s="290">
        <f>data!BH66</f>
        <v>6795</v>
      </c>
      <c r="E272" s="290">
        <f>data!BI66</f>
        <v>0</v>
      </c>
      <c r="F272" s="290">
        <f>data!BJ66</f>
        <v>0</v>
      </c>
      <c r="G272" s="290">
        <f>data!BK66</f>
        <v>410661</v>
      </c>
      <c r="H272" s="290">
        <f>data!BL66</f>
        <v>5498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4604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6032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1011</v>
      </c>
      <c r="C274" s="290">
        <f>data!BG68</f>
        <v>8480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1012</v>
      </c>
      <c r="C275" s="290">
        <f>data!BG69</f>
        <v>1086564</v>
      </c>
      <c r="D275" s="290">
        <f>data!BH69</f>
        <v>0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1734060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285</v>
      </c>
      <c r="C276" s="290">
        <f>-data!BG84</f>
        <v>-527832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1013</v>
      </c>
      <c r="C277" s="290">
        <f>data!BG85</f>
        <v>1942015</v>
      </c>
      <c r="D277" s="290">
        <f>data!BH85</f>
        <v>11638</v>
      </c>
      <c r="E277" s="290">
        <f>data!BI85</f>
        <v>0</v>
      </c>
      <c r="F277" s="290">
        <f>data!BJ85</f>
        <v>485</v>
      </c>
      <c r="G277" s="290">
        <f>data!BK85</f>
        <v>479987.49</v>
      </c>
      <c r="H277" s="290">
        <f>data!BL85</f>
        <v>4183345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287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1014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1015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1016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1017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1018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1019</v>
      </c>
      <c r="C284" s="306">
        <f>data!BG90</f>
        <v>1349.1</v>
      </c>
      <c r="D284" s="306">
        <f>data!BH90</f>
        <v>15275.160000000002</v>
      </c>
      <c r="E284" s="306">
        <f>data!BI90</f>
        <v>0</v>
      </c>
      <c r="F284" s="306">
        <f>data!BJ90</f>
        <v>861.09</v>
      </c>
      <c r="G284" s="306">
        <f>data!BK90</f>
        <v>0</v>
      </c>
      <c r="H284" s="306">
        <f>data!BL90</f>
        <v>3173.9400000000005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1020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1021</v>
      </c>
      <c r="C286" s="305" t="str">
        <f>IF(data!BG92&gt;0,data!BG92,"")</f>
        <v>x</v>
      </c>
      <c r="D286" s="306">
        <f>data!BH92</f>
        <v>4255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884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1022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295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1004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1049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Providence Regional Medical Center Everett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1006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1050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1010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263</v>
      </c>
      <c r="C298" s="297">
        <f>data!BN60</f>
        <v>29.2</v>
      </c>
      <c r="D298" s="297">
        <f>data!BO60</f>
        <v>2.2000000000000002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10.6</v>
      </c>
      <c r="I298" s="297">
        <f>data!BT60</f>
        <v>12.1</v>
      </c>
    </row>
    <row r="299" spans="1:9" customFormat="1" ht="20.149999999999999" customHeight="1" x14ac:dyDescent="0.35">
      <c r="A299" s="289">
        <v>6</v>
      </c>
      <c r="B299" s="290" t="s">
        <v>264</v>
      </c>
      <c r="C299" s="290">
        <f>data!BN61</f>
        <v>3805986</v>
      </c>
      <c r="D299" s="290">
        <f>data!BO61</f>
        <v>202447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1189187</v>
      </c>
      <c r="I299" s="290">
        <f>data!BT61</f>
        <v>1053049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663402</v>
      </c>
      <c r="D300" s="290">
        <f>data!BO62</f>
        <v>198335</v>
      </c>
      <c r="E300" s="290">
        <f>data!BP62</f>
        <v>61</v>
      </c>
      <c r="F300" s="290">
        <f>data!BQ62</f>
        <v>0</v>
      </c>
      <c r="G300" s="290">
        <f>data!BR62</f>
        <v>0</v>
      </c>
      <c r="H300" s="290">
        <f>data!BS62</f>
        <v>130740</v>
      </c>
      <c r="I300" s="290">
        <f>data!BT62</f>
        <v>136338</v>
      </c>
    </row>
    <row r="301" spans="1:9" customFormat="1" ht="20.149999999999999" customHeight="1" x14ac:dyDescent="0.35">
      <c r="A301" s="289">
        <v>8</v>
      </c>
      <c r="B301" s="290" t="s">
        <v>265</v>
      </c>
      <c r="C301" s="290">
        <f>data!BN63</f>
        <v>7762851.5800000001</v>
      </c>
      <c r="D301" s="290">
        <f>data!BO63</f>
        <v>-3150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91.54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266</v>
      </c>
      <c r="C302" s="290">
        <f>data!BN64</f>
        <v>202321</v>
      </c>
      <c r="D302" s="290">
        <f>data!BO64</f>
        <v>4363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19292</v>
      </c>
      <c r="I302" s="290">
        <f>data!BT64</f>
        <v>15443</v>
      </c>
    </row>
    <row r="303" spans="1:9" customFormat="1" ht="20.149999999999999" customHeight="1" x14ac:dyDescent="0.35">
      <c r="A303" s="289">
        <v>10</v>
      </c>
      <c r="B303" s="290" t="s">
        <v>526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527</v>
      </c>
      <c r="C304" s="290">
        <f>data!BN66</f>
        <v>551666</v>
      </c>
      <c r="D304" s="290">
        <f>data!BO66</f>
        <v>17199</v>
      </c>
      <c r="E304" s="290">
        <f>data!BP66</f>
        <v>74744</v>
      </c>
      <c r="F304" s="290">
        <f>data!BQ66</f>
        <v>0</v>
      </c>
      <c r="G304" s="290">
        <f>data!BR66</f>
        <v>0</v>
      </c>
      <c r="H304" s="290">
        <f>data!BS66</f>
        <v>9248</v>
      </c>
      <c r="I304" s="290">
        <f>data!BT66</f>
        <v>6571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19455958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1011</v>
      </c>
      <c r="C306" s="290">
        <f>data!BN68</f>
        <v>794856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1012</v>
      </c>
      <c r="C307" s="290">
        <f>data!BN69</f>
        <v>14749206</v>
      </c>
      <c r="D307" s="290">
        <f>data!BO69</f>
        <v>160277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939486</v>
      </c>
      <c r="I307" s="290">
        <f>data!BT69</f>
        <v>831938</v>
      </c>
    </row>
    <row r="308" spans="1:9" customFormat="1" ht="20.149999999999999" customHeight="1" x14ac:dyDescent="0.35">
      <c r="A308" s="289">
        <v>15</v>
      </c>
      <c r="B308" s="290" t="s">
        <v>285</v>
      </c>
      <c r="C308" s="290">
        <f>-data!BN84</f>
        <v>169365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1013</v>
      </c>
      <c r="C309" s="290">
        <f>data!BN85</f>
        <v>48155611.579999998</v>
      </c>
      <c r="D309" s="290">
        <f>data!BO85</f>
        <v>579471</v>
      </c>
      <c r="E309" s="290">
        <f>data!BP85</f>
        <v>74805</v>
      </c>
      <c r="F309" s="290">
        <f>data!BQ85</f>
        <v>0</v>
      </c>
      <c r="G309" s="290">
        <f>data!BR85</f>
        <v>0</v>
      </c>
      <c r="H309" s="290">
        <f>data!BS85</f>
        <v>2288044.54</v>
      </c>
      <c r="I309" s="290">
        <f>data!BT85</f>
        <v>2043339</v>
      </c>
    </row>
    <row r="310" spans="1:9" customFormat="1" ht="20.149999999999999" customHeight="1" x14ac:dyDescent="0.35">
      <c r="A310" s="289">
        <v>17</v>
      </c>
      <c r="B310" s="290" t="s">
        <v>287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1014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1015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1016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1017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1018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1019</v>
      </c>
      <c r="C316" s="306">
        <f>data!BN90</f>
        <v>20734.059999999998</v>
      </c>
      <c r="D316" s="306">
        <f>data!BO90</f>
        <v>1869.6299999999997</v>
      </c>
      <c r="E316" s="306">
        <f>data!BP90</f>
        <v>2635.9699999999993</v>
      </c>
      <c r="F316" s="306">
        <f>data!BQ90</f>
        <v>0</v>
      </c>
      <c r="G316" s="306">
        <f>data!BR90</f>
        <v>0</v>
      </c>
      <c r="H316" s="306">
        <f>data!BS90</f>
        <v>8300.15</v>
      </c>
      <c r="I316" s="306">
        <f>data!BT90</f>
        <v>4587.7700000000004</v>
      </c>
    </row>
    <row r="317" spans="1:9" customFormat="1" ht="20.149999999999999" customHeight="1" x14ac:dyDescent="0.35">
      <c r="A317" s="289">
        <v>23</v>
      </c>
      <c r="B317" s="290" t="s">
        <v>1020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1021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2312</v>
      </c>
      <c r="I318" s="306">
        <f>data!BT92</f>
        <v>1278</v>
      </c>
    </row>
    <row r="319" spans="1:9" customFormat="1" ht="20.149999999999999" customHeight="1" x14ac:dyDescent="0.35">
      <c r="A319" s="289">
        <v>25</v>
      </c>
      <c r="B319" s="290" t="s">
        <v>1022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295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1004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1051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Providence Regional Medical Center Everett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1006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1050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1010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263</v>
      </c>
      <c r="C330" s="297">
        <f>data!BU60</f>
        <v>0</v>
      </c>
      <c r="D330" s="297">
        <f>data!BV60</f>
        <v>0</v>
      </c>
      <c r="E330" s="297">
        <f>data!BW60</f>
        <v>0.01</v>
      </c>
      <c r="F330" s="297">
        <f>data!BX60</f>
        <v>0</v>
      </c>
      <c r="G330" s="297">
        <f>data!BY60</f>
        <v>71.430000000000007</v>
      </c>
      <c r="H330" s="297">
        <f>data!BZ60</f>
        <v>21.18</v>
      </c>
      <c r="I330" s="297">
        <f>data!CA60</f>
        <v>29.87</v>
      </c>
    </row>
    <row r="331" spans="1:9" customFormat="1" ht="20.149999999999999" customHeight="1" x14ac:dyDescent="0.35">
      <c r="A331" s="289">
        <v>6</v>
      </c>
      <c r="B331" s="290" t="s">
        <v>264</v>
      </c>
      <c r="C331" s="309">
        <f>data!BU61</f>
        <v>0</v>
      </c>
      <c r="D331" s="309">
        <f>data!BV61</f>
        <v>0</v>
      </c>
      <c r="E331" s="309">
        <f>data!BW61</f>
        <v>209</v>
      </c>
      <c r="F331" s="309">
        <f>data!BX61</f>
        <v>0</v>
      </c>
      <c r="G331" s="309">
        <f>data!BY61</f>
        <v>9378835</v>
      </c>
      <c r="H331" s="309">
        <f>data!BZ61</f>
        <v>2375471</v>
      </c>
      <c r="I331" s="309">
        <f>data!CA61</f>
        <v>4931186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2235</v>
      </c>
      <c r="E332" s="309">
        <f>data!BW62</f>
        <v>0</v>
      </c>
      <c r="F332" s="309">
        <f>data!BX62</f>
        <v>0</v>
      </c>
      <c r="G332" s="309">
        <f>data!BY62</f>
        <v>936238</v>
      </c>
      <c r="H332" s="309">
        <f>data!BZ62</f>
        <v>802965</v>
      </c>
      <c r="I332" s="309">
        <f>data!CA62</f>
        <v>179864</v>
      </c>
    </row>
    <row r="333" spans="1:9" customFormat="1" ht="20.149999999999999" customHeight="1" x14ac:dyDescent="0.35">
      <c r="A333" s="289">
        <v>8</v>
      </c>
      <c r="B333" s="290" t="s">
        <v>265</v>
      </c>
      <c r="C333" s="309">
        <f>data!BU63</f>
        <v>0</v>
      </c>
      <c r="D333" s="309">
        <f>data!BV63</f>
        <v>0</v>
      </c>
      <c r="E333" s="309">
        <f>data!BW63</f>
        <v>37157631.640000001</v>
      </c>
      <c r="F333" s="309">
        <f>data!BX63</f>
        <v>0</v>
      </c>
      <c r="G333" s="309">
        <f>data!BY63</f>
        <v>2905124.26</v>
      </c>
      <c r="H333" s="309">
        <f>data!BZ63</f>
        <v>0</v>
      </c>
      <c r="I333" s="309">
        <f>data!CA63</f>
        <v>12031724.82</v>
      </c>
    </row>
    <row r="334" spans="1:9" customFormat="1" ht="20.149999999999999" customHeight="1" x14ac:dyDescent="0.35">
      <c r="A334" s="289">
        <v>9</v>
      </c>
      <c r="B334" s="290" t="s">
        <v>266</v>
      </c>
      <c r="C334" s="309">
        <f>data!BU64</f>
        <v>0</v>
      </c>
      <c r="D334" s="309">
        <f>data!BV64</f>
        <v>0</v>
      </c>
      <c r="E334" s="309">
        <f>data!BW64</f>
        <v>9050</v>
      </c>
      <c r="F334" s="309">
        <f>data!BX64</f>
        <v>0</v>
      </c>
      <c r="G334" s="309">
        <f>data!BY64</f>
        <v>100407</v>
      </c>
      <c r="H334" s="309">
        <f>data!BZ64</f>
        <v>11230</v>
      </c>
      <c r="I334" s="309">
        <f>data!CA64</f>
        <v>25185</v>
      </c>
    </row>
    <row r="335" spans="1:9" customFormat="1" ht="20.149999999999999" customHeight="1" x14ac:dyDescent="0.35">
      <c r="A335" s="289">
        <v>10</v>
      </c>
      <c r="B335" s="290" t="s">
        <v>526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527</v>
      </c>
      <c r="C336" s="309">
        <f>data!BU66</f>
        <v>8075</v>
      </c>
      <c r="D336" s="309">
        <f>data!BV66</f>
        <v>0</v>
      </c>
      <c r="E336" s="309">
        <f>data!BW66</f>
        <v>151218</v>
      </c>
      <c r="F336" s="309">
        <f>data!BX66</f>
        <v>433</v>
      </c>
      <c r="G336" s="309">
        <f>data!BY66</f>
        <v>1642281</v>
      </c>
      <c r="H336" s="309">
        <f>data!BZ66</f>
        <v>418739</v>
      </c>
      <c r="I336" s="309">
        <f>data!CA66</f>
        <v>21425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0</v>
      </c>
      <c r="H337" s="309">
        <f>data!BZ67</f>
        <v>1522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1011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1012</v>
      </c>
      <c r="C339" s="309">
        <f>data!BU69</f>
        <v>38</v>
      </c>
      <c r="D339" s="309">
        <f>data!BV69</f>
        <v>0</v>
      </c>
      <c r="E339" s="309">
        <f>data!BW69</f>
        <v>1481</v>
      </c>
      <c r="F339" s="309">
        <f>data!BX69</f>
        <v>0</v>
      </c>
      <c r="G339" s="309">
        <f>data!BY69</f>
        <v>8273476</v>
      </c>
      <c r="H339" s="309">
        <f>data!BZ69</f>
        <v>2137032</v>
      </c>
      <c r="I339" s="309">
        <f>data!CA69</f>
        <v>4244280</v>
      </c>
    </row>
    <row r="340" spans="1:9" customFormat="1" ht="20.149999999999999" customHeight="1" x14ac:dyDescent="0.35">
      <c r="A340" s="289">
        <v>15</v>
      </c>
      <c r="B340" s="290" t="s">
        <v>285</v>
      </c>
      <c r="C340" s="290">
        <f>-data!BU84</f>
        <v>0</v>
      </c>
      <c r="D340" s="290">
        <f>-data!BV84</f>
        <v>0</v>
      </c>
      <c r="E340" s="290">
        <f>-data!BW84</f>
        <v>-167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-445252</v>
      </c>
    </row>
    <row r="341" spans="1:9" customFormat="1" ht="20.149999999999999" customHeight="1" x14ac:dyDescent="0.35">
      <c r="A341" s="289">
        <v>16</v>
      </c>
      <c r="B341" s="298" t="s">
        <v>1013</v>
      </c>
      <c r="C341" s="290">
        <f>data!BU85</f>
        <v>8113</v>
      </c>
      <c r="D341" s="290">
        <f>data!BV85</f>
        <v>2235</v>
      </c>
      <c r="E341" s="290">
        <f>data!BW85</f>
        <v>37319422.640000001</v>
      </c>
      <c r="F341" s="290">
        <f>data!BX85</f>
        <v>433</v>
      </c>
      <c r="G341" s="290">
        <f>data!BY85</f>
        <v>23236361.259999998</v>
      </c>
      <c r="H341" s="290">
        <f>data!BZ85</f>
        <v>5746959</v>
      </c>
      <c r="I341" s="290">
        <f>data!CA85</f>
        <v>20988412.82</v>
      </c>
    </row>
    <row r="342" spans="1:9" customFormat="1" ht="20.149999999999999" customHeight="1" x14ac:dyDescent="0.35">
      <c r="A342" s="289">
        <v>17</v>
      </c>
      <c r="B342" s="290" t="s">
        <v>287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1014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1015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1016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1017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1018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1019</v>
      </c>
      <c r="C348" s="306">
        <f>data!BU90</f>
        <v>0</v>
      </c>
      <c r="D348" s="306">
        <f>data!BV90</f>
        <v>3952.51</v>
      </c>
      <c r="E348" s="306">
        <f>data!BW90</f>
        <v>2223.54</v>
      </c>
      <c r="F348" s="306">
        <f>data!BX90</f>
        <v>0</v>
      </c>
      <c r="G348" s="306">
        <f>data!BY90</f>
        <v>23737.02</v>
      </c>
      <c r="H348" s="306">
        <f>data!BZ90</f>
        <v>1309.58</v>
      </c>
      <c r="I348" s="306">
        <f>data!CA90</f>
        <v>2047.72</v>
      </c>
    </row>
    <row r="349" spans="1:9" customFormat="1" ht="20.149999999999999" customHeight="1" x14ac:dyDescent="0.35">
      <c r="A349" s="289">
        <v>23</v>
      </c>
      <c r="B349" s="290" t="s">
        <v>1020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1021</v>
      </c>
      <c r="C350" s="306">
        <f>data!BU92</f>
        <v>0</v>
      </c>
      <c r="D350" s="306">
        <f>data!BV92</f>
        <v>1101</v>
      </c>
      <c r="E350" s="306">
        <f>data!BW92</f>
        <v>619</v>
      </c>
      <c r="F350" s="306">
        <f>data!BX92</f>
        <v>0</v>
      </c>
      <c r="G350" s="306">
        <f>data!BY92</f>
        <v>6613</v>
      </c>
      <c r="H350" s="306">
        <f>data!BZ92</f>
        <v>365</v>
      </c>
      <c r="I350" s="306">
        <f>data!CA92</f>
        <v>570</v>
      </c>
    </row>
    <row r="351" spans="1:9" customFormat="1" ht="20.149999999999999" customHeight="1" x14ac:dyDescent="0.35">
      <c r="A351" s="289">
        <v>25</v>
      </c>
      <c r="B351" s="290" t="s">
        <v>1022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295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1004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1052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Providence Regional Medical Center Everett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1006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1053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1010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263</v>
      </c>
      <c r="C362" s="297">
        <f>data!CB60</f>
        <v>29.44</v>
      </c>
      <c r="D362" s="297">
        <f>data!CC60</f>
        <v>50.32</v>
      </c>
      <c r="E362" s="312"/>
      <c r="F362" s="300"/>
      <c r="G362" s="300"/>
      <c r="H362" s="300"/>
      <c r="I362" s="313">
        <f>data!CE60</f>
        <v>3275.78</v>
      </c>
    </row>
    <row r="363" spans="1:9" customFormat="1" ht="20.149999999999999" customHeight="1" x14ac:dyDescent="0.35">
      <c r="A363" s="289">
        <v>6</v>
      </c>
      <c r="B363" s="290" t="s">
        <v>264</v>
      </c>
      <c r="C363" s="309">
        <f>data!CB61</f>
        <v>2876111</v>
      </c>
      <c r="D363" s="309">
        <f>data!CC61</f>
        <v>5309565</v>
      </c>
      <c r="E363" s="314"/>
      <c r="F363" s="314"/>
      <c r="G363" s="314"/>
      <c r="H363" s="314"/>
      <c r="I363" s="309">
        <f>data!CE61</f>
        <v>315440954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311822</v>
      </c>
      <c r="D364" s="309">
        <f>data!CC62</f>
        <v>1717463</v>
      </c>
      <c r="E364" s="314"/>
      <c r="F364" s="314"/>
      <c r="G364" s="314"/>
      <c r="H364" s="314"/>
      <c r="I364" s="309">
        <f>data!CE62</f>
        <v>33900478</v>
      </c>
    </row>
    <row r="365" spans="1:9" customFormat="1" ht="20.149999999999999" customHeight="1" x14ac:dyDescent="0.35">
      <c r="A365" s="289">
        <v>8</v>
      </c>
      <c r="B365" s="290" t="s">
        <v>265</v>
      </c>
      <c r="C365" s="309">
        <f>data!CB63</f>
        <v>254229.98</v>
      </c>
      <c r="D365" s="309">
        <f>data!CC63</f>
        <v>535.55999999999995</v>
      </c>
      <c r="E365" s="314"/>
      <c r="F365" s="314"/>
      <c r="G365" s="314"/>
      <c r="H365" s="314"/>
      <c r="I365" s="309">
        <f>data!CE63</f>
        <v>82593575.400000021</v>
      </c>
    </row>
    <row r="366" spans="1:9" customFormat="1" ht="20.149999999999999" customHeight="1" x14ac:dyDescent="0.35">
      <c r="A366" s="289">
        <v>9</v>
      </c>
      <c r="B366" s="290" t="s">
        <v>266</v>
      </c>
      <c r="C366" s="309">
        <f>data!CB64</f>
        <v>30797</v>
      </c>
      <c r="D366" s="309">
        <f>data!CC64</f>
        <v>-233809</v>
      </c>
      <c r="E366" s="314"/>
      <c r="F366" s="314"/>
      <c r="G366" s="314"/>
      <c r="H366" s="314"/>
      <c r="I366" s="309">
        <f>data!CE64</f>
        <v>122222458</v>
      </c>
    </row>
    <row r="367" spans="1:9" customFormat="1" ht="20.149999999999999" customHeight="1" x14ac:dyDescent="0.35">
      <c r="A367" s="289">
        <v>10</v>
      </c>
      <c r="B367" s="290" t="s">
        <v>526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527</v>
      </c>
      <c r="C368" s="309">
        <f>data!CB66</f>
        <v>41782</v>
      </c>
      <c r="D368" s="309">
        <f>data!CC66</f>
        <v>191076</v>
      </c>
      <c r="E368" s="314"/>
      <c r="F368" s="314"/>
      <c r="G368" s="314"/>
      <c r="H368" s="314"/>
      <c r="I368" s="309">
        <f>data!CE66</f>
        <v>28063978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417</v>
      </c>
      <c r="D369" s="309">
        <f>data!CC67</f>
        <v>35955</v>
      </c>
      <c r="E369" s="314"/>
      <c r="F369" s="314"/>
      <c r="G369" s="314"/>
      <c r="H369" s="314"/>
      <c r="I369" s="309">
        <f>data!CE67</f>
        <v>30776002</v>
      </c>
    </row>
    <row r="370" spans="1:9" customFormat="1" ht="20.149999999999999" customHeight="1" x14ac:dyDescent="0.35">
      <c r="A370" s="289">
        <v>13</v>
      </c>
      <c r="B370" s="290" t="s">
        <v>1011</v>
      </c>
      <c r="C370" s="309">
        <f>data!CB68</f>
        <v>47176</v>
      </c>
      <c r="D370" s="309">
        <f>data!CC68</f>
        <v>174937</v>
      </c>
      <c r="E370" s="314"/>
      <c r="F370" s="314"/>
      <c r="G370" s="314"/>
      <c r="H370" s="314"/>
      <c r="I370" s="309">
        <f>data!CE68</f>
        <v>5608823</v>
      </c>
    </row>
    <row r="371" spans="1:9" customFormat="1" ht="20.149999999999999" customHeight="1" x14ac:dyDescent="0.35">
      <c r="A371" s="289">
        <v>14</v>
      </c>
      <c r="B371" s="290" t="s">
        <v>1012</v>
      </c>
      <c r="C371" s="309">
        <f>data!CB69</f>
        <v>2436153</v>
      </c>
      <c r="D371" s="309">
        <f>data!CC69</f>
        <v>20859425</v>
      </c>
      <c r="E371" s="309">
        <f>data!CD69</f>
        <v>0</v>
      </c>
      <c r="F371" s="314"/>
      <c r="G371" s="314"/>
      <c r="H371" s="314"/>
      <c r="I371" s="309">
        <f>data!CE69</f>
        <v>354301494</v>
      </c>
    </row>
    <row r="372" spans="1:9" customFormat="1" ht="20.149999999999999" customHeight="1" x14ac:dyDescent="0.35">
      <c r="A372" s="289">
        <v>15</v>
      </c>
      <c r="B372" s="290" t="s">
        <v>285</v>
      </c>
      <c r="C372" s="290">
        <f>-data!CB84</f>
        <v>-84506</v>
      </c>
      <c r="D372" s="290">
        <f>-data!CC84</f>
        <v>-39249</v>
      </c>
      <c r="E372" s="290">
        <f>-data!CD84</f>
        <v>0</v>
      </c>
      <c r="F372" s="300"/>
      <c r="G372" s="300"/>
      <c r="H372" s="300"/>
      <c r="I372" s="290">
        <f>-data!CE84</f>
        <v>-9619583</v>
      </c>
    </row>
    <row r="373" spans="1:9" customFormat="1" ht="20.149999999999999" customHeight="1" x14ac:dyDescent="0.35">
      <c r="A373" s="289">
        <v>16</v>
      </c>
      <c r="B373" s="298" t="s">
        <v>1013</v>
      </c>
      <c r="C373" s="309">
        <f>data!CB85</f>
        <v>5913981.9800000004</v>
      </c>
      <c r="D373" s="309">
        <f>data!CC85</f>
        <v>28015898.559999999</v>
      </c>
      <c r="E373" s="309">
        <f>data!CD85</f>
        <v>0</v>
      </c>
      <c r="F373" s="314"/>
      <c r="G373" s="314"/>
      <c r="H373" s="314"/>
      <c r="I373" s="290">
        <f>data!CE85</f>
        <v>963288179.4000001</v>
      </c>
    </row>
    <row r="374" spans="1:9" customFormat="1" ht="20.149999999999999" customHeight="1" x14ac:dyDescent="0.35">
      <c r="A374" s="289">
        <v>17</v>
      </c>
      <c r="B374" s="290" t="s">
        <v>287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1014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1015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1937463428</v>
      </c>
    </row>
    <row r="377" spans="1:9" customFormat="1" ht="20.149999999999999" customHeight="1" x14ac:dyDescent="0.35">
      <c r="A377" s="289">
        <v>20</v>
      </c>
      <c r="B377" s="298" t="s">
        <v>1016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1256755586</v>
      </c>
    </row>
    <row r="378" spans="1:9" customFormat="1" ht="20.149999999999999" customHeight="1" x14ac:dyDescent="0.35">
      <c r="A378" s="289">
        <v>21</v>
      </c>
      <c r="B378" s="298" t="s">
        <v>1017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3194219014</v>
      </c>
    </row>
    <row r="379" spans="1:9" customFormat="1" ht="20.149999999999999" customHeight="1" x14ac:dyDescent="0.35">
      <c r="A379" s="289" t="s">
        <v>1018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1019</v>
      </c>
      <c r="C380" s="306">
        <f>data!CB90</f>
        <v>2681.7299999999996</v>
      </c>
      <c r="D380" s="306">
        <f>data!CC90</f>
        <v>10509.060000000003</v>
      </c>
      <c r="E380" s="300"/>
      <c r="F380" s="300"/>
      <c r="G380" s="300"/>
      <c r="H380" s="300"/>
      <c r="I380" s="290">
        <f>data!CE90</f>
        <v>658649.02999999991</v>
      </c>
    </row>
    <row r="381" spans="1:9" customFormat="1" ht="20.149999999999999" customHeight="1" x14ac:dyDescent="0.35">
      <c r="A381" s="289">
        <v>23</v>
      </c>
      <c r="B381" s="290" t="s">
        <v>1020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1021</v>
      </c>
      <c r="C382" s="306">
        <f>data!CB92</f>
        <v>747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219595</v>
      </c>
    </row>
    <row r="383" spans="1:9" customFormat="1" ht="20.149999999999999" customHeight="1" x14ac:dyDescent="0.35">
      <c r="A383" s="289">
        <v>25</v>
      </c>
      <c r="B383" s="290" t="s">
        <v>1022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295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824.28000000000009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B0A35-0EEC-4119-BC64-547A209EFF6D}">
  <sheetPr syncVertical="1" syncRef="A361" transitionEvaluation="1" transitionEntry="1" codeName="Sheet12">
    <tabColor rgb="FF92D050"/>
    <pageSetUpPr autoPageBreaks="0" fitToPage="1"/>
  </sheetPr>
  <dimension ref="A1:CF717"/>
  <sheetViews>
    <sheetView topLeftCell="A361" zoomScale="70" zoomScaleNormal="70" workbookViewId="0">
      <selection activeCell="C394" sqref="C39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30070652</v>
      </c>
      <c r="C47" s="20">
        <v>1167919.5999999999</v>
      </c>
      <c r="D47" s="20">
        <v>0</v>
      </c>
      <c r="E47" s="20">
        <v>5729074.2000000002</v>
      </c>
      <c r="F47" s="20">
        <v>0</v>
      </c>
      <c r="G47" s="20">
        <v>322948.27000000008</v>
      </c>
      <c r="H47" s="20">
        <v>478292.93000000005</v>
      </c>
      <c r="I47" s="20">
        <v>235305.37</v>
      </c>
      <c r="J47" s="20">
        <v>594906.15</v>
      </c>
      <c r="K47" s="20">
        <v>0</v>
      </c>
      <c r="L47" s="20">
        <v>0</v>
      </c>
      <c r="M47" s="20">
        <v>0</v>
      </c>
      <c r="N47" s="20">
        <v>0</v>
      </c>
      <c r="O47" s="20">
        <v>1409077.65</v>
      </c>
      <c r="P47" s="20">
        <v>1939150.5599999996</v>
      </c>
      <c r="Q47" s="20">
        <v>324939.99</v>
      </c>
      <c r="R47" s="20">
        <v>63916.97</v>
      </c>
      <c r="S47" s="20">
        <v>22785.86</v>
      </c>
      <c r="T47" s="20">
        <v>143533.73000000001</v>
      </c>
      <c r="U47" s="20">
        <v>925116.45999999985</v>
      </c>
      <c r="V47" s="20">
        <v>380972.08000000007</v>
      </c>
      <c r="W47" s="20">
        <v>166512.03</v>
      </c>
      <c r="X47" s="20">
        <v>185050.27000000002</v>
      </c>
      <c r="Y47" s="20">
        <v>1199583.8499999999</v>
      </c>
      <c r="Z47" s="20">
        <v>268235.68999999994</v>
      </c>
      <c r="AA47" s="20">
        <v>82130.25</v>
      </c>
      <c r="AB47" s="20">
        <v>928819.74</v>
      </c>
      <c r="AC47" s="20">
        <v>459083.64</v>
      </c>
      <c r="AD47" s="20">
        <v>0</v>
      </c>
      <c r="AE47" s="20">
        <v>576841.87</v>
      </c>
      <c r="AF47" s="20">
        <v>0</v>
      </c>
      <c r="AG47" s="20">
        <v>1222431.45</v>
      </c>
      <c r="AH47" s="20">
        <v>0</v>
      </c>
      <c r="AI47" s="20">
        <v>0</v>
      </c>
      <c r="AJ47" s="20">
        <v>830048.64</v>
      </c>
      <c r="AK47" s="20">
        <v>0</v>
      </c>
      <c r="AL47" s="20">
        <v>0</v>
      </c>
      <c r="AM47" s="20">
        <v>0</v>
      </c>
      <c r="AN47" s="20">
        <v>0</v>
      </c>
      <c r="AO47" s="20">
        <v>274150.65999999997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28482.969999999998</v>
      </c>
      <c r="AV47" s="20">
        <v>253729.27000000002</v>
      </c>
      <c r="AW47" s="20">
        <v>480.19</v>
      </c>
      <c r="AX47" s="20">
        <v>0</v>
      </c>
      <c r="AY47" s="20">
        <v>501519.01</v>
      </c>
      <c r="AZ47" s="20">
        <v>142270.13</v>
      </c>
      <c r="BA47" s="20">
        <v>30819.9</v>
      </c>
      <c r="BB47" s="20">
        <v>510080.5</v>
      </c>
      <c r="BC47" s="20">
        <v>125918.51999999999</v>
      </c>
      <c r="BD47" s="20">
        <v>0</v>
      </c>
      <c r="BE47" s="20">
        <v>1303081.2100000002</v>
      </c>
      <c r="BF47" s="20">
        <v>0</v>
      </c>
      <c r="BG47" s="20">
        <v>95260.77</v>
      </c>
      <c r="BH47" s="20">
        <v>0</v>
      </c>
      <c r="BI47" s="20">
        <v>0</v>
      </c>
      <c r="BJ47" s="20">
        <v>0</v>
      </c>
      <c r="BK47" s="20">
        <v>0</v>
      </c>
      <c r="BL47" s="20">
        <v>149645.46</v>
      </c>
      <c r="BM47" s="20">
        <v>0</v>
      </c>
      <c r="BN47" s="20">
        <v>323917.83</v>
      </c>
      <c r="BO47" s="20">
        <v>3808622.25</v>
      </c>
      <c r="BP47" s="20">
        <v>650.02</v>
      </c>
      <c r="BQ47" s="20">
        <v>0</v>
      </c>
      <c r="BR47" s="20">
        <v>253.8</v>
      </c>
      <c r="BS47" s="20">
        <v>79145.83</v>
      </c>
      <c r="BT47" s="20">
        <v>99313.22</v>
      </c>
      <c r="BU47" s="20">
        <v>0</v>
      </c>
      <c r="BV47" s="20">
        <v>0</v>
      </c>
      <c r="BW47" s="20">
        <v>1335.74</v>
      </c>
      <c r="BX47" s="20">
        <v>0</v>
      </c>
      <c r="BY47" s="20">
        <v>705910.99</v>
      </c>
      <c r="BZ47" s="20">
        <v>445306.12999999995</v>
      </c>
      <c r="CA47" s="20">
        <v>204598.9</v>
      </c>
      <c r="CB47" s="20">
        <v>228468.97</v>
      </c>
      <c r="CC47" s="20">
        <v>1101012.69</v>
      </c>
      <c r="CD47" s="16"/>
      <c r="CE47" s="28">
        <v>30070652.20999999</v>
      </c>
    </row>
    <row r="48" spans="1:83" x14ac:dyDescent="0.35">
      <c r="A48" s="28" t="s">
        <v>232</v>
      </c>
      <c r="B48" s="242">
        <v>-0.20999998971819878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262</v>
      </c>
      <c r="CE48" s="28" t="s">
        <v>262</v>
      </c>
    </row>
    <row r="49" spans="1:83" x14ac:dyDescent="0.35">
      <c r="A49" s="16" t="s">
        <v>233</v>
      </c>
      <c r="B49" s="28">
        <v>30070651.79000001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27466529</v>
      </c>
      <c r="C51" s="20">
        <v>110168.99</v>
      </c>
      <c r="D51" s="20">
        <v>0</v>
      </c>
      <c r="E51" s="20">
        <v>357477.69</v>
      </c>
      <c r="F51" s="20">
        <v>0</v>
      </c>
      <c r="G51" s="20">
        <v>25318.92</v>
      </c>
      <c r="H51" s="20">
        <v>0</v>
      </c>
      <c r="I51" s="20">
        <v>564.24</v>
      </c>
      <c r="J51" s="20">
        <v>108576.47</v>
      </c>
      <c r="K51" s="20">
        <v>0</v>
      </c>
      <c r="L51" s="20">
        <v>0</v>
      </c>
      <c r="M51" s="20">
        <v>0</v>
      </c>
      <c r="N51" s="20">
        <v>0</v>
      </c>
      <c r="O51" s="20">
        <v>244251.33</v>
      </c>
      <c r="P51" s="20">
        <v>2198343.62</v>
      </c>
      <c r="Q51" s="20">
        <v>20269.89</v>
      </c>
      <c r="R51" s="20">
        <v>35882.129999999997</v>
      </c>
      <c r="S51" s="20">
        <v>3527.74</v>
      </c>
      <c r="T51" s="20">
        <v>15373.8</v>
      </c>
      <c r="U51" s="20">
        <v>191006.44</v>
      </c>
      <c r="V51" s="20">
        <v>252271.42</v>
      </c>
      <c r="W51" s="20">
        <v>697.94</v>
      </c>
      <c r="X51" s="20">
        <v>199811.62</v>
      </c>
      <c r="Y51" s="20">
        <v>1036745.1900000002</v>
      </c>
      <c r="Z51" s="20">
        <v>124220.36</v>
      </c>
      <c r="AA51" s="20">
        <v>216944.15</v>
      </c>
      <c r="AB51" s="20">
        <v>231142.08</v>
      </c>
      <c r="AC51" s="20">
        <v>78632.78</v>
      </c>
      <c r="AD51" s="20">
        <v>0</v>
      </c>
      <c r="AE51" s="20">
        <v>10440.08</v>
      </c>
      <c r="AF51" s="20">
        <v>0</v>
      </c>
      <c r="AG51" s="20">
        <v>74813.42</v>
      </c>
      <c r="AH51" s="20">
        <v>0</v>
      </c>
      <c r="AI51" s="20">
        <v>0</v>
      </c>
      <c r="AJ51" s="20">
        <v>301938.43999999994</v>
      </c>
      <c r="AK51" s="20">
        <v>0</v>
      </c>
      <c r="AL51" s="20">
        <v>0</v>
      </c>
      <c r="AM51" s="20">
        <v>0</v>
      </c>
      <c r="AN51" s="20">
        <v>0</v>
      </c>
      <c r="AO51" s="20">
        <v>18246.560000000001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1039.08</v>
      </c>
      <c r="AW51" s="20">
        <v>0</v>
      </c>
      <c r="AX51" s="20">
        <v>0</v>
      </c>
      <c r="AY51" s="20">
        <v>20432.07</v>
      </c>
      <c r="AZ51" s="20">
        <v>7149.26</v>
      </c>
      <c r="BA51" s="20">
        <v>2303.65</v>
      </c>
      <c r="BB51" s="20">
        <v>0</v>
      </c>
      <c r="BC51" s="20">
        <v>2397.36</v>
      </c>
      <c r="BD51" s="20">
        <v>0</v>
      </c>
      <c r="BE51" s="20">
        <v>2239022</v>
      </c>
      <c r="BF51" s="20">
        <v>0</v>
      </c>
      <c r="BG51" s="20">
        <v>0</v>
      </c>
      <c r="BH51" s="20">
        <v>19941.810000000001</v>
      </c>
      <c r="BI51" s="20">
        <v>0</v>
      </c>
      <c r="BJ51" s="20">
        <v>0</v>
      </c>
      <c r="BK51" s="20">
        <v>0</v>
      </c>
      <c r="BL51" s="20">
        <v>6031.58</v>
      </c>
      <c r="BM51" s="20">
        <v>0</v>
      </c>
      <c r="BN51" s="20">
        <v>19269460.84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6839.59</v>
      </c>
      <c r="BZ51" s="20">
        <v>2634.45</v>
      </c>
      <c r="CA51" s="20">
        <v>0</v>
      </c>
      <c r="CB51" s="20">
        <v>5006.79</v>
      </c>
      <c r="CC51" s="20">
        <v>27605.5</v>
      </c>
      <c r="CD51" s="16"/>
      <c r="CE51" s="28">
        <v>27466529.279999997</v>
      </c>
    </row>
    <row r="52" spans="1:83" x14ac:dyDescent="0.35">
      <c r="A52" s="35" t="s">
        <v>235</v>
      </c>
      <c r="B52" s="243">
        <v>-0.2799999974668026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262</v>
      </c>
      <c r="CE52" s="28" t="s">
        <v>262</v>
      </c>
    </row>
    <row r="53" spans="1:83" x14ac:dyDescent="0.35">
      <c r="A53" s="16" t="s">
        <v>233</v>
      </c>
      <c r="B53" s="28">
        <v>27466528.720000003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15364</v>
      </c>
      <c r="D59" s="20">
        <v>0</v>
      </c>
      <c r="E59" s="20">
        <v>157837</v>
      </c>
      <c r="F59" s="20">
        <v>0</v>
      </c>
      <c r="G59" s="20">
        <v>5447</v>
      </c>
      <c r="H59" s="20">
        <v>8039</v>
      </c>
      <c r="I59" s="20">
        <v>3712</v>
      </c>
      <c r="J59" s="20">
        <v>5901</v>
      </c>
      <c r="K59" s="20">
        <v>0</v>
      </c>
      <c r="L59" s="20">
        <v>0</v>
      </c>
      <c r="M59" s="20">
        <v>0</v>
      </c>
      <c r="N59" s="20">
        <v>0</v>
      </c>
      <c r="O59" s="20">
        <v>2926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 t="s">
        <v>262</v>
      </c>
      <c r="AZ59" s="26" t="s">
        <v>262</v>
      </c>
      <c r="BA59" s="244">
        <v>0</v>
      </c>
      <c r="BB59" s="244">
        <v>0</v>
      </c>
      <c r="BC59" s="244">
        <v>0</v>
      </c>
      <c r="BD59" s="244">
        <v>0</v>
      </c>
      <c r="BE59" s="26">
        <v>1112828.3299999991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263</v>
      </c>
      <c r="B60" s="218"/>
      <c r="C60" s="245">
        <v>224.45201442307695</v>
      </c>
      <c r="D60" s="245">
        <v>0</v>
      </c>
      <c r="E60" s="245">
        <v>797.48856249999994</v>
      </c>
      <c r="F60" s="245">
        <v>0</v>
      </c>
      <c r="G60" s="245">
        <v>36.10708653846153</v>
      </c>
      <c r="H60" s="245">
        <v>59.570399038461524</v>
      </c>
      <c r="I60" s="245">
        <v>23.645740384615387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181.01945673076926</v>
      </c>
      <c r="P60" s="246">
        <v>289.27315384615395</v>
      </c>
      <c r="Q60" s="246">
        <v>36.199206730769227</v>
      </c>
      <c r="R60" s="246">
        <v>13.293240384615386</v>
      </c>
      <c r="S60" s="247">
        <v>0.40360576923076924</v>
      </c>
      <c r="T60" s="247">
        <v>13.248019230769232</v>
      </c>
      <c r="U60" s="248">
        <v>124.56327403846154</v>
      </c>
      <c r="V60" s="246">
        <v>54.677365384615378</v>
      </c>
      <c r="W60" s="246">
        <v>18.812706730769232</v>
      </c>
      <c r="X60" s="246">
        <v>25.100817307692303</v>
      </c>
      <c r="Y60" s="246">
        <v>143.06056730769231</v>
      </c>
      <c r="Z60" s="246">
        <v>28.713456730769231</v>
      </c>
      <c r="AA60" s="246">
        <v>6.9375048076923074</v>
      </c>
      <c r="AB60" s="247">
        <v>96.491730769230756</v>
      </c>
      <c r="AC60" s="246">
        <v>58.310855769230777</v>
      </c>
      <c r="AD60" s="246">
        <v>0</v>
      </c>
      <c r="AE60" s="246">
        <v>63.617677884615389</v>
      </c>
      <c r="AF60" s="246">
        <v>0</v>
      </c>
      <c r="AG60" s="246">
        <v>167.12357692307691</v>
      </c>
      <c r="AH60" s="246">
        <v>0</v>
      </c>
      <c r="AI60" s="246">
        <v>0</v>
      </c>
      <c r="AJ60" s="246">
        <v>101.21196153846152</v>
      </c>
      <c r="AK60" s="246">
        <v>0</v>
      </c>
      <c r="AL60" s="246">
        <v>0</v>
      </c>
      <c r="AM60" s="246">
        <v>0</v>
      </c>
      <c r="AN60" s="246">
        <v>0</v>
      </c>
      <c r="AO60" s="246">
        <v>38.337778846153846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3.2505384615384618</v>
      </c>
      <c r="AV60" s="247">
        <v>17.16272596153846</v>
      </c>
      <c r="AW60" s="247">
        <v>0.10925480769230769</v>
      </c>
      <c r="AX60" s="247">
        <v>0</v>
      </c>
      <c r="AY60" s="246">
        <v>108.03692307692307</v>
      </c>
      <c r="AZ60" s="246">
        <v>29.263918269230771</v>
      </c>
      <c r="BA60" s="247">
        <v>7.6973990384615387</v>
      </c>
      <c r="BB60" s="247">
        <v>62.557365384615387</v>
      </c>
      <c r="BC60" s="247">
        <v>29.639490384615385</v>
      </c>
      <c r="BD60" s="247">
        <v>0</v>
      </c>
      <c r="BE60" s="246">
        <v>232.09131730769232</v>
      </c>
      <c r="BF60" s="247">
        <v>0</v>
      </c>
      <c r="BG60" s="247">
        <v>19.209644230769232</v>
      </c>
      <c r="BH60" s="247">
        <v>0</v>
      </c>
      <c r="BI60" s="247">
        <v>0</v>
      </c>
      <c r="BJ60" s="247">
        <v>0</v>
      </c>
      <c r="BK60" s="247">
        <v>0</v>
      </c>
      <c r="BL60" s="247">
        <v>24.620793269230774</v>
      </c>
      <c r="BM60" s="247">
        <v>0</v>
      </c>
      <c r="BN60" s="247">
        <v>51.037716346153843</v>
      </c>
      <c r="BO60" s="247">
        <v>3.6132644230769229</v>
      </c>
      <c r="BP60" s="247">
        <v>4.7836538461538458E-2</v>
      </c>
      <c r="BQ60" s="247">
        <v>0</v>
      </c>
      <c r="BR60" s="247">
        <v>0</v>
      </c>
      <c r="BS60" s="247">
        <v>10.458177884615385</v>
      </c>
      <c r="BT60" s="247">
        <v>11.032764423076925</v>
      </c>
      <c r="BU60" s="247">
        <v>0</v>
      </c>
      <c r="BV60" s="247">
        <v>0</v>
      </c>
      <c r="BW60" s="247">
        <v>0</v>
      </c>
      <c r="BX60" s="247">
        <v>0</v>
      </c>
      <c r="BY60" s="247">
        <v>80.024668269230773</v>
      </c>
      <c r="BZ60" s="247">
        <v>39.686</v>
      </c>
      <c r="CA60" s="247">
        <v>39.611096153846155</v>
      </c>
      <c r="CB60" s="247">
        <v>26.902615384615384</v>
      </c>
      <c r="CC60" s="247">
        <v>48.347668269230766</v>
      </c>
      <c r="CD60" s="219" t="s">
        <v>248</v>
      </c>
      <c r="CE60" s="237">
        <v>3446.0609375000004</v>
      </c>
    </row>
    <row r="61" spans="1:83" s="210" customFormat="1" x14ac:dyDescent="0.35">
      <c r="A61" s="35" t="s">
        <v>264</v>
      </c>
      <c r="B61" s="16"/>
      <c r="C61" s="20">
        <v>25970645.809999999</v>
      </c>
      <c r="D61" s="20">
        <v>0</v>
      </c>
      <c r="E61" s="20">
        <v>88982378.040000036</v>
      </c>
      <c r="F61" s="20">
        <v>0</v>
      </c>
      <c r="G61" s="20">
        <v>3317949.1599999997</v>
      </c>
      <c r="H61" s="20">
        <v>5846536.8200000012</v>
      </c>
      <c r="I61" s="20">
        <v>2812907.23</v>
      </c>
      <c r="J61" s="20">
        <v>7404128.9999999991</v>
      </c>
      <c r="K61" s="20">
        <v>0</v>
      </c>
      <c r="L61" s="20">
        <v>0</v>
      </c>
      <c r="M61" s="20">
        <v>0</v>
      </c>
      <c r="N61" s="20">
        <v>0</v>
      </c>
      <c r="O61" s="20">
        <v>22286527.77</v>
      </c>
      <c r="P61" s="26">
        <v>36903688.61999999</v>
      </c>
      <c r="Q61" s="26">
        <v>4714362.1599999992</v>
      </c>
      <c r="R61" s="26">
        <v>1299199.4200000002</v>
      </c>
      <c r="S61" s="249">
        <v>468795.02</v>
      </c>
      <c r="T61" s="249">
        <v>1563749.6600000001</v>
      </c>
      <c r="U61" s="27">
        <v>11439760.899999999</v>
      </c>
      <c r="V61" s="26">
        <v>7370341.4300000006</v>
      </c>
      <c r="W61" s="26">
        <v>2102611.5099999998</v>
      </c>
      <c r="X61" s="26">
        <v>3667022.29</v>
      </c>
      <c r="Y61" s="26">
        <v>15514436.380000001</v>
      </c>
      <c r="Z61" s="26">
        <v>3211832.63</v>
      </c>
      <c r="AA61" s="26">
        <v>1030952.0899999999</v>
      </c>
      <c r="AB61" s="250">
        <v>11250153.379999999</v>
      </c>
      <c r="AC61" s="26">
        <v>7731950.2699999996</v>
      </c>
      <c r="AD61" s="26">
        <v>0</v>
      </c>
      <c r="AE61" s="26">
        <v>7196224.9900000002</v>
      </c>
      <c r="AF61" s="26">
        <v>0</v>
      </c>
      <c r="AG61" s="26">
        <v>24657572.810000002</v>
      </c>
      <c r="AH61" s="26">
        <v>0</v>
      </c>
      <c r="AI61" s="26">
        <v>0</v>
      </c>
      <c r="AJ61" s="26">
        <v>9964073.0700000022</v>
      </c>
      <c r="AK61" s="26">
        <v>0</v>
      </c>
      <c r="AL61" s="26">
        <v>0</v>
      </c>
      <c r="AM61" s="26">
        <v>0</v>
      </c>
      <c r="AN61" s="26">
        <v>0</v>
      </c>
      <c r="AO61" s="26">
        <v>4229315.16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365773.11</v>
      </c>
      <c r="AV61" s="249">
        <v>2363023.52</v>
      </c>
      <c r="AW61" s="249">
        <v>16443.349999999999</v>
      </c>
      <c r="AX61" s="249">
        <v>335.01</v>
      </c>
      <c r="AY61" s="26">
        <v>6789116.879999999</v>
      </c>
      <c r="AZ61" s="26">
        <v>1491084.38</v>
      </c>
      <c r="BA61" s="249">
        <v>359487.91</v>
      </c>
      <c r="BB61" s="249">
        <v>6433930.2299999995</v>
      </c>
      <c r="BC61" s="249">
        <v>1412943.35</v>
      </c>
      <c r="BD61" s="249">
        <v>0</v>
      </c>
      <c r="BE61" s="26">
        <v>14326971.5</v>
      </c>
      <c r="BF61" s="249">
        <v>0</v>
      </c>
      <c r="BG61" s="249">
        <v>1072813.3199999998</v>
      </c>
      <c r="BH61" s="249">
        <v>0</v>
      </c>
      <c r="BI61" s="249">
        <v>0</v>
      </c>
      <c r="BJ61" s="249">
        <v>0</v>
      </c>
      <c r="BK61" s="249">
        <v>0</v>
      </c>
      <c r="BL61" s="249">
        <v>1605311.5200000003</v>
      </c>
      <c r="BM61" s="249">
        <v>0</v>
      </c>
      <c r="BN61" s="249">
        <v>4911924.9099999992</v>
      </c>
      <c r="BO61" s="249">
        <v>363137.18</v>
      </c>
      <c r="BP61" s="249">
        <v>7711.92</v>
      </c>
      <c r="BQ61" s="249">
        <v>0</v>
      </c>
      <c r="BR61" s="249">
        <v>3323.09</v>
      </c>
      <c r="BS61" s="249">
        <v>1032138.16</v>
      </c>
      <c r="BT61" s="249">
        <v>994746.80000000016</v>
      </c>
      <c r="BU61" s="249">
        <v>0</v>
      </c>
      <c r="BV61" s="249">
        <v>0</v>
      </c>
      <c r="BW61" s="249">
        <v>50259.23</v>
      </c>
      <c r="BX61" s="249">
        <v>0</v>
      </c>
      <c r="BY61" s="249">
        <v>8845115.5499999989</v>
      </c>
      <c r="BZ61" s="249">
        <v>7061305.5399999991</v>
      </c>
      <c r="CA61" s="249">
        <v>4274157.91</v>
      </c>
      <c r="CB61" s="249">
        <v>2547271.2600000007</v>
      </c>
      <c r="CC61" s="249">
        <v>5074306.6000000015</v>
      </c>
      <c r="CD61" s="25" t="s">
        <v>248</v>
      </c>
      <c r="CE61" s="28">
        <v>382339747.85000026</v>
      </c>
    </row>
    <row r="62" spans="1:83" x14ac:dyDescent="0.35">
      <c r="A62" s="35" t="s">
        <v>11</v>
      </c>
      <c r="B62" s="16"/>
      <c r="C62" s="28">
        <v>1167920</v>
      </c>
      <c r="D62" s="28">
        <v>0</v>
      </c>
      <c r="E62" s="28">
        <v>5729074</v>
      </c>
      <c r="F62" s="28">
        <v>0</v>
      </c>
      <c r="G62" s="28">
        <v>322948</v>
      </c>
      <c r="H62" s="28">
        <v>478293</v>
      </c>
      <c r="I62" s="28">
        <v>235305</v>
      </c>
      <c r="J62" s="28">
        <v>594906</v>
      </c>
      <c r="K62" s="28">
        <v>0</v>
      </c>
      <c r="L62" s="28">
        <v>0</v>
      </c>
      <c r="M62" s="28">
        <v>0</v>
      </c>
      <c r="N62" s="28">
        <v>0</v>
      </c>
      <c r="O62" s="28">
        <v>1409078</v>
      </c>
      <c r="P62" s="28">
        <v>1939151</v>
      </c>
      <c r="Q62" s="28">
        <v>324940</v>
      </c>
      <c r="R62" s="28">
        <v>63917</v>
      </c>
      <c r="S62" s="28">
        <v>22786</v>
      </c>
      <c r="T62" s="28">
        <v>143534</v>
      </c>
      <c r="U62" s="28">
        <v>925116</v>
      </c>
      <c r="V62" s="28">
        <v>380972</v>
      </c>
      <c r="W62" s="28">
        <v>166512</v>
      </c>
      <c r="X62" s="28">
        <v>185050</v>
      </c>
      <c r="Y62" s="28">
        <v>1199584</v>
      </c>
      <c r="Z62" s="28">
        <v>268236</v>
      </c>
      <c r="AA62" s="28">
        <v>82130</v>
      </c>
      <c r="AB62" s="28">
        <v>928820</v>
      </c>
      <c r="AC62" s="28">
        <v>459084</v>
      </c>
      <c r="AD62" s="28">
        <v>0</v>
      </c>
      <c r="AE62" s="28">
        <v>576842</v>
      </c>
      <c r="AF62" s="28">
        <v>0</v>
      </c>
      <c r="AG62" s="28">
        <v>1222431</v>
      </c>
      <c r="AH62" s="28">
        <v>0</v>
      </c>
      <c r="AI62" s="28">
        <v>0</v>
      </c>
      <c r="AJ62" s="28">
        <v>830049</v>
      </c>
      <c r="AK62" s="28">
        <v>0</v>
      </c>
      <c r="AL62" s="28">
        <v>0</v>
      </c>
      <c r="AM62" s="28">
        <v>0</v>
      </c>
      <c r="AN62" s="28">
        <v>0</v>
      </c>
      <c r="AO62" s="28">
        <v>274151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28483</v>
      </c>
      <c r="AV62" s="28">
        <v>253729</v>
      </c>
      <c r="AW62" s="28">
        <v>480</v>
      </c>
      <c r="AX62" s="28">
        <v>0</v>
      </c>
      <c r="AY62" s="28">
        <v>501519</v>
      </c>
      <c r="AZ62" s="28">
        <v>142270</v>
      </c>
      <c r="BA62" s="28">
        <v>30820</v>
      </c>
      <c r="BB62" s="28">
        <v>510081</v>
      </c>
      <c r="BC62" s="28">
        <v>125919</v>
      </c>
      <c r="BD62" s="28">
        <v>0</v>
      </c>
      <c r="BE62" s="28">
        <v>1303081</v>
      </c>
      <c r="BF62" s="28">
        <v>0</v>
      </c>
      <c r="BG62" s="28">
        <v>95261</v>
      </c>
      <c r="BH62" s="28">
        <v>0</v>
      </c>
      <c r="BI62" s="28">
        <v>0</v>
      </c>
      <c r="BJ62" s="28">
        <v>0</v>
      </c>
      <c r="BK62" s="28">
        <v>0</v>
      </c>
      <c r="BL62" s="28">
        <v>149645</v>
      </c>
      <c r="BM62" s="28">
        <v>0</v>
      </c>
      <c r="BN62" s="28">
        <v>323918</v>
      </c>
      <c r="BO62" s="28">
        <v>3808622</v>
      </c>
      <c r="BP62" s="28">
        <v>650</v>
      </c>
      <c r="BQ62" s="28">
        <v>0</v>
      </c>
      <c r="BR62" s="28">
        <v>254</v>
      </c>
      <c r="BS62" s="28">
        <v>79146</v>
      </c>
      <c r="BT62" s="28">
        <v>99313</v>
      </c>
      <c r="BU62" s="28">
        <v>0</v>
      </c>
      <c r="BV62" s="28">
        <v>0</v>
      </c>
      <c r="BW62" s="28">
        <v>1336</v>
      </c>
      <c r="BX62" s="28">
        <v>0</v>
      </c>
      <c r="BY62" s="28">
        <v>705911</v>
      </c>
      <c r="BZ62" s="28">
        <v>445306</v>
      </c>
      <c r="CA62" s="28">
        <v>204599</v>
      </c>
      <c r="CB62" s="28">
        <v>228469</v>
      </c>
      <c r="CC62" s="28">
        <v>1101013</v>
      </c>
      <c r="CD62" s="25" t="s">
        <v>248</v>
      </c>
      <c r="CE62" s="28">
        <v>30070654</v>
      </c>
    </row>
    <row r="63" spans="1:83" x14ac:dyDescent="0.35">
      <c r="A63" s="35" t="s">
        <v>265</v>
      </c>
      <c r="B63" s="16"/>
      <c r="C63" s="20">
        <v>0</v>
      </c>
      <c r="D63" s="20">
        <v>0</v>
      </c>
      <c r="E63" s="20">
        <v>9210.9500000000007</v>
      </c>
      <c r="F63" s="20">
        <v>0</v>
      </c>
      <c r="G63" s="20">
        <v>333070.61</v>
      </c>
      <c r="H63" s="20">
        <v>0</v>
      </c>
      <c r="I63" s="20">
        <v>0</v>
      </c>
      <c r="J63" s="20">
        <v>1612088.75</v>
      </c>
      <c r="K63" s="20">
        <v>0</v>
      </c>
      <c r="L63" s="20">
        <v>0</v>
      </c>
      <c r="M63" s="20">
        <v>0</v>
      </c>
      <c r="N63" s="20">
        <v>0</v>
      </c>
      <c r="O63" s="20">
        <v>393711.28</v>
      </c>
      <c r="P63" s="26">
        <v>72472.350000000006</v>
      </c>
      <c r="Q63" s="26">
        <v>40000</v>
      </c>
      <c r="R63" s="26">
        <v>12183747</v>
      </c>
      <c r="S63" s="249">
        <v>0</v>
      </c>
      <c r="T63" s="249">
        <v>0</v>
      </c>
      <c r="U63" s="27">
        <v>6600</v>
      </c>
      <c r="V63" s="26">
        <v>12774.84</v>
      </c>
      <c r="W63" s="26">
        <v>0</v>
      </c>
      <c r="X63" s="26">
        <v>0</v>
      </c>
      <c r="Y63" s="26">
        <v>3596438.04</v>
      </c>
      <c r="Z63" s="26">
        <v>0</v>
      </c>
      <c r="AA63" s="26">
        <v>0</v>
      </c>
      <c r="AB63" s="250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311109</v>
      </c>
      <c r="AH63" s="26">
        <v>0</v>
      </c>
      <c r="AI63" s="26">
        <v>0</v>
      </c>
      <c r="AJ63" s="26">
        <v>16745.96</v>
      </c>
      <c r="AK63" s="26">
        <v>0</v>
      </c>
      <c r="AL63" s="26">
        <v>0</v>
      </c>
      <c r="AM63" s="26">
        <v>0</v>
      </c>
      <c r="AN63" s="26">
        <v>0</v>
      </c>
      <c r="AO63" s="26">
        <v>1428648.15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4154.18</v>
      </c>
      <c r="AZ63" s="26">
        <v>0</v>
      </c>
      <c r="BA63" s="249">
        <v>0</v>
      </c>
      <c r="BB63" s="249">
        <v>138541.65</v>
      </c>
      <c r="BC63" s="249">
        <v>0</v>
      </c>
      <c r="BD63" s="249">
        <v>0</v>
      </c>
      <c r="BE63" s="26">
        <v>180037.65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1021479.67</v>
      </c>
      <c r="BO63" s="249">
        <v>3600</v>
      </c>
      <c r="BP63" s="249">
        <v>0</v>
      </c>
      <c r="BQ63" s="249">
        <v>0</v>
      </c>
      <c r="BR63" s="249">
        <v>0</v>
      </c>
      <c r="BS63" s="249">
        <v>687.62</v>
      </c>
      <c r="BT63" s="249">
        <v>0</v>
      </c>
      <c r="BU63" s="249">
        <v>0</v>
      </c>
      <c r="BV63" s="249">
        <v>0</v>
      </c>
      <c r="BW63" s="249">
        <v>39691656.240000002</v>
      </c>
      <c r="BX63" s="249">
        <v>0</v>
      </c>
      <c r="BY63" s="249">
        <v>2233888.5999999996</v>
      </c>
      <c r="BZ63" s="249">
        <v>0</v>
      </c>
      <c r="CA63" s="249">
        <v>9300874.7000000011</v>
      </c>
      <c r="CB63" s="249">
        <v>303493.38</v>
      </c>
      <c r="CC63" s="249">
        <v>1200</v>
      </c>
      <c r="CD63" s="25" t="s">
        <v>248</v>
      </c>
      <c r="CE63" s="28">
        <v>72896230.61999999</v>
      </c>
    </row>
    <row r="64" spans="1:83" x14ac:dyDescent="0.35">
      <c r="A64" s="35" t="s">
        <v>266</v>
      </c>
      <c r="B64" s="16"/>
      <c r="C64" s="20">
        <v>1880390.32</v>
      </c>
      <c r="D64" s="20">
        <v>0</v>
      </c>
      <c r="E64" s="20">
        <v>5221456.8500000006</v>
      </c>
      <c r="F64" s="20">
        <v>0</v>
      </c>
      <c r="G64" s="20">
        <v>135547.51</v>
      </c>
      <c r="H64" s="20">
        <v>49557.49</v>
      </c>
      <c r="I64" s="20">
        <v>57382.46</v>
      </c>
      <c r="J64" s="20">
        <v>805391.32000000007</v>
      </c>
      <c r="K64" s="20">
        <v>0</v>
      </c>
      <c r="L64" s="20">
        <v>0</v>
      </c>
      <c r="M64" s="20">
        <v>110744.86</v>
      </c>
      <c r="N64" s="20">
        <v>0</v>
      </c>
      <c r="O64" s="20">
        <v>2174941.0799999996</v>
      </c>
      <c r="P64" s="26">
        <v>41564935.019999996</v>
      </c>
      <c r="Q64" s="26">
        <v>1301078.46</v>
      </c>
      <c r="R64" s="26">
        <v>956308.60999999987</v>
      </c>
      <c r="S64" s="249">
        <v>-992723.77</v>
      </c>
      <c r="T64" s="249">
        <v>464304.57</v>
      </c>
      <c r="U64" s="27">
        <v>9427758.4899999984</v>
      </c>
      <c r="V64" s="26">
        <v>21963266.139999997</v>
      </c>
      <c r="W64" s="26">
        <v>365668.19999999995</v>
      </c>
      <c r="X64" s="26">
        <v>14852.920000000053</v>
      </c>
      <c r="Y64" s="26">
        <v>3726438.4100000011</v>
      </c>
      <c r="Z64" s="26">
        <v>100006.56</v>
      </c>
      <c r="AA64" s="26">
        <v>3265681.4</v>
      </c>
      <c r="AB64" s="250">
        <v>16911142.07</v>
      </c>
      <c r="AC64" s="26">
        <v>2033972.4500000002</v>
      </c>
      <c r="AD64" s="26">
        <v>0</v>
      </c>
      <c r="AE64" s="26">
        <v>26327.39</v>
      </c>
      <c r="AF64" s="26">
        <v>0</v>
      </c>
      <c r="AG64" s="26">
        <v>3956510.42</v>
      </c>
      <c r="AH64" s="26">
        <v>0</v>
      </c>
      <c r="AI64" s="26">
        <v>0</v>
      </c>
      <c r="AJ64" s="26">
        <v>659916.82999999984</v>
      </c>
      <c r="AK64" s="26">
        <v>0</v>
      </c>
      <c r="AL64" s="26">
        <v>0</v>
      </c>
      <c r="AM64" s="26">
        <v>0</v>
      </c>
      <c r="AN64" s="26">
        <v>0</v>
      </c>
      <c r="AO64" s="26">
        <v>266541.89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-89.14</v>
      </c>
      <c r="AV64" s="249">
        <v>261367.82000000004</v>
      </c>
      <c r="AW64" s="249">
        <v>0</v>
      </c>
      <c r="AX64" s="249">
        <v>28.62</v>
      </c>
      <c r="AY64" s="26">
        <v>1166858.1400000001</v>
      </c>
      <c r="AZ64" s="26">
        <v>38050.26</v>
      </c>
      <c r="BA64" s="249">
        <v>169501.12</v>
      </c>
      <c r="BB64" s="249">
        <v>75225.430000000008</v>
      </c>
      <c r="BC64" s="249">
        <v>4770.55</v>
      </c>
      <c r="BD64" s="249">
        <v>-68654.040000000023</v>
      </c>
      <c r="BE64" s="26">
        <v>2935495.2299999995</v>
      </c>
      <c r="BF64" s="249">
        <v>0</v>
      </c>
      <c r="BG64" s="249">
        <v>17443.43</v>
      </c>
      <c r="BH64" s="249">
        <v>1191.23</v>
      </c>
      <c r="BI64" s="249">
        <v>0</v>
      </c>
      <c r="BJ64" s="249">
        <v>0</v>
      </c>
      <c r="BK64" s="249">
        <v>0</v>
      </c>
      <c r="BL64" s="249">
        <v>25012.29</v>
      </c>
      <c r="BM64" s="249">
        <v>0</v>
      </c>
      <c r="BN64" s="249">
        <v>979569.44</v>
      </c>
      <c r="BO64" s="249">
        <v>17189.27</v>
      </c>
      <c r="BP64" s="249">
        <v>0</v>
      </c>
      <c r="BQ64" s="249">
        <v>0</v>
      </c>
      <c r="BR64" s="249">
        <v>0</v>
      </c>
      <c r="BS64" s="249">
        <v>21332.489999999998</v>
      </c>
      <c r="BT64" s="249">
        <v>17195.760000000002</v>
      </c>
      <c r="BU64" s="249">
        <v>67.819999999999993</v>
      </c>
      <c r="BV64" s="249">
        <v>0</v>
      </c>
      <c r="BW64" s="249">
        <v>14837.879999999997</v>
      </c>
      <c r="BX64" s="249">
        <v>0</v>
      </c>
      <c r="BY64" s="249">
        <v>107016.45000000001</v>
      </c>
      <c r="BZ64" s="249">
        <v>210.23</v>
      </c>
      <c r="CA64" s="249">
        <v>7699.9400000000005</v>
      </c>
      <c r="CB64" s="249">
        <v>21043.809999999998</v>
      </c>
      <c r="CC64" s="249">
        <v>156146.37</v>
      </c>
      <c r="CD64" s="25" t="s">
        <v>248</v>
      </c>
      <c r="CE64" s="28">
        <v>122415908.35000002</v>
      </c>
    </row>
    <row r="65" spans="1:83" x14ac:dyDescent="0.35">
      <c r="A65" s="35" t="s">
        <v>267</v>
      </c>
      <c r="B65" s="16"/>
      <c r="C65" s="20">
        <v>1111.82</v>
      </c>
      <c r="D65" s="20">
        <v>0</v>
      </c>
      <c r="E65" s="20">
        <v>1920.96</v>
      </c>
      <c r="F65" s="20">
        <v>0</v>
      </c>
      <c r="G65" s="20">
        <v>0</v>
      </c>
      <c r="H65" s="20">
        <v>0</v>
      </c>
      <c r="I65" s="20">
        <v>0</v>
      </c>
      <c r="J65" s="20">
        <v>587.77</v>
      </c>
      <c r="K65" s="20">
        <v>0</v>
      </c>
      <c r="L65" s="20">
        <v>0</v>
      </c>
      <c r="M65" s="20">
        <v>0</v>
      </c>
      <c r="N65" s="20">
        <v>0</v>
      </c>
      <c r="O65" s="20">
        <v>1151.81</v>
      </c>
      <c r="P65" s="26">
        <v>1593</v>
      </c>
      <c r="Q65" s="26">
        <v>0</v>
      </c>
      <c r="R65" s="26">
        <v>0</v>
      </c>
      <c r="S65" s="249">
        <v>0</v>
      </c>
      <c r="T65" s="249">
        <v>0</v>
      </c>
      <c r="U65" s="27">
        <v>2821.3599999999997</v>
      </c>
      <c r="V65" s="26">
        <v>0</v>
      </c>
      <c r="W65" s="26">
        <v>54.07</v>
      </c>
      <c r="X65" s="26">
        <v>0</v>
      </c>
      <c r="Y65" s="26">
        <v>146.04000000000002</v>
      </c>
      <c r="Z65" s="26">
        <v>0</v>
      </c>
      <c r="AA65" s="26">
        <v>0</v>
      </c>
      <c r="AB65" s="250">
        <v>1239.27</v>
      </c>
      <c r="AC65" s="26">
        <v>3362.28</v>
      </c>
      <c r="AD65" s="26">
        <v>0</v>
      </c>
      <c r="AE65" s="26">
        <v>889.93</v>
      </c>
      <c r="AF65" s="26">
        <v>0</v>
      </c>
      <c r="AG65" s="26">
        <v>686.38</v>
      </c>
      <c r="AH65" s="26">
        <v>0</v>
      </c>
      <c r="AI65" s="26">
        <v>0</v>
      </c>
      <c r="AJ65" s="26">
        <v>22408.16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250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262.73</v>
      </c>
      <c r="BC65" s="249">
        <v>0</v>
      </c>
      <c r="BD65" s="249">
        <v>0</v>
      </c>
      <c r="BE65" s="26">
        <v>6000350.25</v>
      </c>
      <c r="BF65" s="249">
        <v>0</v>
      </c>
      <c r="BG65" s="249">
        <v>160.22</v>
      </c>
      <c r="BH65" s="249">
        <v>0</v>
      </c>
      <c r="BI65" s="249">
        <v>0</v>
      </c>
      <c r="BJ65" s="249">
        <v>0</v>
      </c>
      <c r="BK65" s="249">
        <v>0</v>
      </c>
      <c r="BL65" s="249">
        <v>1875</v>
      </c>
      <c r="BM65" s="249">
        <v>0</v>
      </c>
      <c r="BN65" s="249">
        <v>80225.27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213.51</v>
      </c>
      <c r="BU65" s="249">
        <v>0</v>
      </c>
      <c r="BV65" s="249">
        <v>0</v>
      </c>
      <c r="BW65" s="249">
        <v>0</v>
      </c>
      <c r="BX65" s="249">
        <v>0</v>
      </c>
      <c r="BY65" s="249">
        <v>14712.349999999999</v>
      </c>
      <c r="BZ65" s="249">
        <v>252.13</v>
      </c>
      <c r="CA65" s="249">
        <v>550</v>
      </c>
      <c r="CB65" s="249">
        <v>2793.92</v>
      </c>
      <c r="CC65" s="249">
        <v>7469.52</v>
      </c>
      <c r="CD65" s="25" t="s">
        <v>248</v>
      </c>
      <c r="CE65" s="28">
        <v>6147087.7499999981</v>
      </c>
    </row>
    <row r="66" spans="1:83" x14ac:dyDescent="0.35">
      <c r="A66" s="35" t="s">
        <v>268</v>
      </c>
      <c r="B66" s="16"/>
      <c r="C66" s="20">
        <v>13584.29</v>
      </c>
      <c r="D66" s="20">
        <v>0</v>
      </c>
      <c r="E66" s="20">
        <v>104891.04000000001</v>
      </c>
      <c r="F66" s="20">
        <v>0</v>
      </c>
      <c r="G66" s="20">
        <v>1229997.7000000002</v>
      </c>
      <c r="H66" s="20">
        <v>5365.52</v>
      </c>
      <c r="I66" s="20">
        <v>14476.02</v>
      </c>
      <c r="J66" s="20">
        <v>103874.72</v>
      </c>
      <c r="K66" s="20">
        <v>0</v>
      </c>
      <c r="L66" s="20">
        <v>0</v>
      </c>
      <c r="M66" s="20">
        <v>49.15</v>
      </c>
      <c r="N66" s="20">
        <v>0</v>
      </c>
      <c r="O66" s="20">
        <v>115298.13</v>
      </c>
      <c r="P66" s="26">
        <v>2962557.0199999996</v>
      </c>
      <c r="Q66" s="26">
        <v>10348.779999999999</v>
      </c>
      <c r="R66" s="26">
        <v>3302.0699999999997</v>
      </c>
      <c r="S66" s="249">
        <v>144290.83000000002</v>
      </c>
      <c r="T66" s="249">
        <v>236.51</v>
      </c>
      <c r="U66" s="27">
        <v>5140464.26</v>
      </c>
      <c r="V66" s="26">
        <v>395921.54000000004</v>
      </c>
      <c r="W66" s="26">
        <v>51565.270000000004</v>
      </c>
      <c r="X66" s="26">
        <v>304243.39</v>
      </c>
      <c r="Y66" s="26">
        <v>878575.59</v>
      </c>
      <c r="Z66" s="26">
        <v>2079146.33</v>
      </c>
      <c r="AA66" s="26">
        <v>48872.160000000003</v>
      </c>
      <c r="AB66" s="250">
        <v>729279.05999999994</v>
      </c>
      <c r="AC66" s="26">
        <v>22092.309999999998</v>
      </c>
      <c r="AD66" s="26">
        <v>2961828.42</v>
      </c>
      <c r="AE66" s="26">
        <v>1278.33</v>
      </c>
      <c r="AF66" s="26">
        <v>0</v>
      </c>
      <c r="AG66" s="26">
        <v>579615.27</v>
      </c>
      <c r="AH66" s="26">
        <v>0</v>
      </c>
      <c r="AI66" s="26">
        <v>0</v>
      </c>
      <c r="AJ66" s="26">
        <v>470893.95999999996</v>
      </c>
      <c r="AK66" s="26">
        <v>0</v>
      </c>
      <c r="AL66" s="26">
        <v>157.30000000000001</v>
      </c>
      <c r="AM66" s="26">
        <v>0</v>
      </c>
      <c r="AN66" s="26">
        <v>0</v>
      </c>
      <c r="AO66" s="26">
        <v>2989.5099999999998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6476.62</v>
      </c>
      <c r="AV66" s="249">
        <v>649663.1</v>
      </c>
      <c r="AW66" s="249">
        <v>142375.85999999999</v>
      </c>
      <c r="AX66" s="249">
        <v>100108.53</v>
      </c>
      <c r="AY66" s="26">
        <v>5190882.67</v>
      </c>
      <c r="AZ66" s="26">
        <v>98933.11</v>
      </c>
      <c r="BA66" s="249">
        <v>3412070.33</v>
      </c>
      <c r="BB66" s="249">
        <v>28245.890000000003</v>
      </c>
      <c r="BC66" s="249">
        <v>17030.52</v>
      </c>
      <c r="BD66" s="249">
        <v>29166.04</v>
      </c>
      <c r="BE66" s="26">
        <v>6110585.0299999993</v>
      </c>
      <c r="BF66" s="249">
        <v>0</v>
      </c>
      <c r="BG66" s="249">
        <v>44940.42</v>
      </c>
      <c r="BH66" s="249">
        <v>2706.55</v>
      </c>
      <c r="BI66" s="249">
        <v>0</v>
      </c>
      <c r="BJ66" s="249">
        <v>0</v>
      </c>
      <c r="BK66" s="249">
        <v>291948</v>
      </c>
      <c r="BL66" s="249">
        <v>29514.94</v>
      </c>
      <c r="BM66" s="249">
        <v>0</v>
      </c>
      <c r="BN66" s="249">
        <v>503679.64999999997</v>
      </c>
      <c r="BO66" s="249">
        <v>25315.01</v>
      </c>
      <c r="BP66" s="249">
        <v>99218.53</v>
      </c>
      <c r="BQ66" s="249">
        <v>0</v>
      </c>
      <c r="BR66" s="249">
        <v>0</v>
      </c>
      <c r="BS66" s="249">
        <v>10409.859999999999</v>
      </c>
      <c r="BT66" s="249">
        <v>9005.67</v>
      </c>
      <c r="BU66" s="249">
        <v>106335.12</v>
      </c>
      <c r="BV66" s="249">
        <v>0</v>
      </c>
      <c r="BW66" s="249">
        <v>177890.72999999998</v>
      </c>
      <c r="BX66" s="249">
        <v>0</v>
      </c>
      <c r="BY66" s="249">
        <v>1094623.8099999998</v>
      </c>
      <c r="BZ66" s="249">
        <v>819.2</v>
      </c>
      <c r="CA66" s="249">
        <v>115465.33</v>
      </c>
      <c r="CB66" s="249">
        <v>34709.96</v>
      </c>
      <c r="CC66" s="249">
        <v>476415.41000000003</v>
      </c>
      <c r="CD66" s="25" t="s">
        <v>248</v>
      </c>
      <c r="CE66" s="28">
        <v>37183730.36999999</v>
      </c>
    </row>
    <row r="67" spans="1:83" x14ac:dyDescent="0.35">
      <c r="A67" s="35" t="s">
        <v>16</v>
      </c>
      <c r="B67" s="16"/>
      <c r="C67" s="28">
        <v>110169</v>
      </c>
      <c r="D67" s="28">
        <v>0</v>
      </c>
      <c r="E67" s="28">
        <v>357478</v>
      </c>
      <c r="F67" s="28">
        <v>0</v>
      </c>
      <c r="G67" s="28">
        <v>25319</v>
      </c>
      <c r="H67" s="28">
        <v>0</v>
      </c>
      <c r="I67" s="28">
        <v>564</v>
      </c>
      <c r="J67" s="28">
        <v>108576</v>
      </c>
      <c r="K67" s="28">
        <v>0</v>
      </c>
      <c r="L67" s="28">
        <v>0</v>
      </c>
      <c r="M67" s="28">
        <v>0</v>
      </c>
      <c r="N67" s="28">
        <v>0</v>
      </c>
      <c r="O67" s="28">
        <v>244251</v>
      </c>
      <c r="P67" s="28">
        <v>2198344</v>
      </c>
      <c r="Q67" s="28">
        <v>20270</v>
      </c>
      <c r="R67" s="28">
        <v>35882</v>
      </c>
      <c r="S67" s="28">
        <v>3528</v>
      </c>
      <c r="T67" s="28">
        <v>15374</v>
      </c>
      <c r="U67" s="28">
        <v>191006</v>
      </c>
      <c r="V67" s="28">
        <v>252271</v>
      </c>
      <c r="W67" s="28">
        <v>698</v>
      </c>
      <c r="X67" s="28">
        <v>199812</v>
      </c>
      <c r="Y67" s="28">
        <v>1036745</v>
      </c>
      <c r="Z67" s="28">
        <v>124220</v>
      </c>
      <c r="AA67" s="28">
        <v>216944</v>
      </c>
      <c r="AB67" s="28">
        <v>231142</v>
      </c>
      <c r="AC67" s="28">
        <v>78633</v>
      </c>
      <c r="AD67" s="28">
        <v>0</v>
      </c>
      <c r="AE67" s="28">
        <v>10440</v>
      </c>
      <c r="AF67" s="28">
        <v>0</v>
      </c>
      <c r="AG67" s="28">
        <v>74813</v>
      </c>
      <c r="AH67" s="28">
        <v>0</v>
      </c>
      <c r="AI67" s="28">
        <v>0</v>
      </c>
      <c r="AJ67" s="28">
        <v>301938</v>
      </c>
      <c r="AK67" s="28">
        <v>0</v>
      </c>
      <c r="AL67" s="28">
        <v>0</v>
      </c>
      <c r="AM67" s="28">
        <v>0</v>
      </c>
      <c r="AN67" s="28">
        <v>0</v>
      </c>
      <c r="AO67" s="28">
        <v>18247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1039</v>
      </c>
      <c r="AW67" s="28">
        <v>0</v>
      </c>
      <c r="AX67" s="28">
        <v>0</v>
      </c>
      <c r="AY67" s="28">
        <v>20432</v>
      </c>
      <c r="AZ67" s="28">
        <v>7149</v>
      </c>
      <c r="BA67" s="28">
        <v>2304</v>
      </c>
      <c r="BB67" s="28">
        <v>0</v>
      </c>
      <c r="BC67" s="28">
        <v>2397</v>
      </c>
      <c r="BD67" s="28">
        <v>0</v>
      </c>
      <c r="BE67" s="28">
        <v>2239022</v>
      </c>
      <c r="BF67" s="28">
        <v>0</v>
      </c>
      <c r="BG67" s="28">
        <v>0</v>
      </c>
      <c r="BH67" s="28">
        <v>19942</v>
      </c>
      <c r="BI67" s="28">
        <v>0</v>
      </c>
      <c r="BJ67" s="28">
        <v>0</v>
      </c>
      <c r="BK67" s="28">
        <v>0</v>
      </c>
      <c r="BL67" s="28">
        <v>6032</v>
      </c>
      <c r="BM67" s="28">
        <v>0</v>
      </c>
      <c r="BN67" s="28">
        <v>19269461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6840</v>
      </c>
      <c r="BZ67" s="28">
        <v>2634</v>
      </c>
      <c r="CA67" s="28">
        <v>0</v>
      </c>
      <c r="CB67" s="28">
        <v>5007</v>
      </c>
      <c r="CC67" s="28">
        <v>27606</v>
      </c>
      <c r="CD67" s="25" t="s">
        <v>248</v>
      </c>
      <c r="CE67" s="28">
        <v>27466529</v>
      </c>
    </row>
    <row r="68" spans="1:83" x14ac:dyDescent="0.35">
      <c r="A68" s="35" t="s">
        <v>269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750334.25</v>
      </c>
      <c r="Q68" s="26">
        <v>0</v>
      </c>
      <c r="R68" s="26">
        <v>9982.44</v>
      </c>
      <c r="S68" s="249">
        <v>562602.21</v>
      </c>
      <c r="T68" s="249">
        <v>0</v>
      </c>
      <c r="U68" s="27">
        <v>49910.479999999996</v>
      </c>
      <c r="V68" s="26">
        <v>71005.259999999995</v>
      </c>
      <c r="W68" s="26">
        <v>585142.5</v>
      </c>
      <c r="X68" s="26">
        <v>0</v>
      </c>
      <c r="Y68" s="26">
        <v>211344.60000000003</v>
      </c>
      <c r="Z68" s="26">
        <v>2573324.9300000002</v>
      </c>
      <c r="AA68" s="26">
        <v>218485</v>
      </c>
      <c r="AB68" s="250">
        <v>623030.73</v>
      </c>
      <c r="AC68" s="26">
        <v>140785.03</v>
      </c>
      <c r="AD68" s="26">
        <v>0</v>
      </c>
      <c r="AE68" s="26">
        <v>0</v>
      </c>
      <c r="AF68" s="26">
        <v>0</v>
      </c>
      <c r="AG68" s="26">
        <v>15143.83</v>
      </c>
      <c r="AH68" s="26">
        <v>0</v>
      </c>
      <c r="AI68" s="26">
        <v>0</v>
      </c>
      <c r="AJ68" s="26">
        <v>129653.75999999999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62820.24</v>
      </c>
      <c r="AW68" s="249">
        <v>0</v>
      </c>
      <c r="AX68" s="249">
        <v>-453372.24</v>
      </c>
      <c r="AY68" s="26">
        <v>16064.88</v>
      </c>
      <c r="AZ68" s="26">
        <v>42621.03</v>
      </c>
      <c r="BA68" s="249">
        <v>0</v>
      </c>
      <c r="BB68" s="249">
        <v>0</v>
      </c>
      <c r="BC68" s="249">
        <v>0</v>
      </c>
      <c r="BD68" s="249">
        <v>0</v>
      </c>
      <c r="BE68" s="26">
        <v>38652.519999999997</v>
      </c>
      <c r="BF68" s="249">
        <v>0</v>
      </c>
      <c r="BG68" s="249">
        <v>6040.39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-85803.159999999974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1097.26</v>
      </c>
      <c r="BZ68" s="249">
        <v>0</v>
      </c>
      <c r="CA68" s="249">
        <v>19489.080000000002</v>
      </c>
      <c r="CB68" s="249">
        <v>45607.57</v>
      </c>
      <c r="CC68" s="249">
        <v>169604.88</v>
      </c>
      <c r="CD68" s="25" t="s">
        <v>248</v>
      </c>
      <c r="CE68" s="28">
        <v>5803567.4699999997</v>
      </c>
    </row>
    <row r="69" spans="1:83" x14ac:dyDescent="0.35">
      <c r="A69" s="35" t="s">
        <v>270</v>
      </c>
      <c r="B69" s="16"/>
      <c r="C69" s="28">
        <v>17450.849999999999</v>
      </c>
      <c r="D69" s="28">
        <v>0</v>
      </c>
      <c r="E69" s="28">
        <v>50627.209999999992</v>
      </c>
      <c r="F69" s="28">
        <v>0</v>
      </c>
      <c r="G69" s="28">
        <v>2797.75</v>
      </c>
      <c r="H69" s="28">
        <v>2897.61</v>
      </c>
      <c r="I69" s="28">
        <v>6735.33</v>
      </c>
      <c r="J69" s="28">
        <v>6234.2</v>
      </c>
      <c r="K69" s="28">
        <v>0</v>
      </c>
      <c r="L69" s="28">
        <v>0</v>
      </c>
      <c r="M69" s="28">
        <v>0</v>
      </c>
      <c r="N69" s="28">
        <v>0</v>
      </c>
      <c r="O69" s="28">
        <v>126834.54</v>
      </c>
      <c r="P69" s="28">
        <v>92531.379999999976</v>
      </c>
      <c r="Q69" s="28">
        <v>2597.88</v>
      </c>
      <c r="R69" s="28">
        <v>0</v>
      </c>
      <c r="S69" s="28">
        <v>3895.99</v>
      </c>
      <c r="T69" s="28">
        <v>0</v>
      </c>
      <c r="U69" s="28">
        <v>116016.46999999999</v>
      </c>
      <c r="V69" s="28">
        <v>7353.15</v>
      </c>
      <c r="W69" s="28">
        <v>27314</v>
      </c>
      <c r="X69" s="28">
        <v>3554.95</v>
      </c>
      <c r="Y69" s="28">
        <v>97497.719999999987</v>
      </c>
      <c r="Z69" s="28">
        <v>151795.04999999999</v>
      </c>
      <c r="AA69" s="28">
        <v>29945.94</v>
      </c>
      <c r="AB69" s="28">
        <v>35976.94</v>
      </c>
      <c r="AC69" s="28">
        <v>4255.25</v>
      </c>
      <c r="AD69" s="28">
        <v>0</v>
      </c>
      <c r="AE69" s="28">
        <v>33327.050000000003</v>
      </c>
      <c r="AF69" s="28">
        <v>0</v>
      </c>
      <c r="AG69" s="28">
        <v>23547</v>
      </c>
      <c r="AH69" s="28">
        <v>0</v>
      </c>
      <c r="AI69" s="28">
        <v>0</v>
      </c>
      <c r="AJ69" s="28">
        <v>257332.18999999997</v>
      </c>
      <c r="AK69" s="28">
        <v>0</v>
      </c>
      <c r="AL69" s="28">
        <v>0</v>
      </c>
      <c r="AM69" s="28">
        <v>0</v>
      </c>
      <c r="AN69" s="28">
        <v>0</v>
      </c>
      <c r="AO69" s="28">
        <v>2820.0200000000004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299.10000000000002</v>
      </c>
      <c r="AV69" s="28">
        <v>6997.26</v>
      </c>
      <c r="AW69" s="28">
        <v>-1000</v>
      </c>
      <c r="AX69" s="28">
        <v>21.93</v>
      </c>
      <c r="AY69" s="28">
        <v>9738.52</v>
      </c>
      <c r="AZ69" s="28">
        <v>3578.6</v>
      </c>
      <c r="BA69" s="28">
        <v>1328.59</v>
      </c>
      <c r="BB69" s="28">
        <v>2316.9</v>
      </c>
      <c r="BC69" s="28">
        <v>39</v>
      </c>
      <c r="BD69" s="28">
        <v>1322.52</v>
      </c>
      <c r="BE69" s="28">
        <v>168842.81</v>
      </c>
      <c r="BF69" s="28">
        <v>0</v>
      </c>
      <c r="BG69" s="28">
        <v>138057.34</v>
      </c>
      <c r="BH69" s="28">
        <v>0</v>
      </c>
      <c r="BI69" s="28">
        <v>0</v>
      </c>
      <c r="BJ69" s="28">
        <v>0</v>
      </c>
      <c r="BK69" s="28">
        <v>20369.53</v>
      </c>
      <c r="BL69" s="28">
        <v>5832.61</v>
      </c>
      <c r="BM69" s="28">
        <v>0</v>
      </c>
      <c r="BN69" s="28">
        <v>22911588.550000004</v>
      </c>
      <c r="BO69" s="28">
        <v>789</v>
      </c>
      <c r="BP69" s="28">
        <v>106.19</v>
      </c>
      <c r="BQ69" s="28">
        <v>0</v>
      </c>
      <c r="BR69" s="28">
        <v>0</v>
      </c>
      <c r="BS69" s="28">
        <v>34320.79</v>
      </c>
      <c r="BT69" s="28">
        <v>22770.02</v>
      </c>
      <c r="BU69" s="28">
        <v>0</v>
      </c>
      <c r="BV69" s="28">
        <v>0</v>
      </c>
      <c r="BW69" s="28">
        <v>0</v>
      </c>
      <c r="BX69" s="28">
        <v>37135.25</v>
      </c>
      <c r="BY69" s="28">
        <v>272058.56</v>
      </c>
      <c r="BZ69" s="28">
        <v>2494.0099999999998</v>
      </c>
      <c r="CA69" s="28">
        <v>508093.91000000003</v>
      </c>
      <c r="CB69" s="28">
        <v>113322.08000000002</v>
      </c>
      <c r="CC69" s="28">
        <v>236793676.46000004</v>
      </c>
      <c r="CD69" s="28">
        <v>40878856.950000003</v>
      </c>
      <c r="CE69" s="28">
        <v>303036294.95000005</v>
      </c>
    </row>
    <row r="70" spans="1:83" x14ac:dyDescent="0.35">
      <c r="A70" s="29" t="s">
        <v>271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272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273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274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275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276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277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278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279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280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281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282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283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284</v>
      </c>
      <c r="B83" s="16"/>
      <c r="C83" s="20">
        <v>17450.849999999999</v>
      </c>
      <c r="D83" s="20">
        <v>0</v>
      </c>
      <c r="E83" s="26">
        <v>50627.209999999992</v>
      </c>
      <c r="F83" s="26">
        <v>0</v>
      </c>
      <c r="G83" s="20">
        <v>2797.75</v>
      </c>
      <c r="H83" s="20">
        <v>2897.61</v>
      </c>
      <c r="I83" s="26">
        <v>6735.33</v>
      </c>
      <c r="J83" s="26">
        <v>6234.2</v>
      </c>
      <c r="K83" s="26">
        <v>0</v>
      </c>
      <c r="L83" s="26">
        <v>0</v>
      </c>
      <c r="M83" s="20">
        <v>0</v>
      </c>
      <c r="N83" s="20">
        <v>0</v>
      </c>
      <c r="O83" s="20">
        <v>126834.54</v>
      </c>
      <c r="P83" s="26">
        <v>92531.379999999976</v>
      </c>
      <c r="Q83" s="26">
        <v>2597.88</v>
      </c>
      <c r="R83" s="27">
        <v>0</v>
      </c>
      <c r="S83" s="26">
        <v>3895.99</v>
      </c>
      <c r="T83" s="20">
        <v>0</v>
      </c>
      <c r="U83" s="26">
        <v>116016.46999999999</v>
      </c>
      <c r="V83" s="26">
        <v>7353.15</v>
      </c>
      <c r="W83" s="20">
        <v>27314</v>
      </c>
      <c r="X83" s="26">
        <v>3554.95</v>
      </c>
      <c r="Y83" s="26">
        <v>97497.719999999987</v>
      </c>
      <c r="Z83" s="26">
        <v>151795.04999999999</v>
      </c>
      <c r="AA83" s="26">
        <v>29945.94</v>
      </c>
      <c r="AB83" s="26">
        <v>35976.94</v>
      </c>
      <c r="AC83" s="26">
        <v>4255.25</v>
      </c>
      <c r="AD83" s="26">
        <v>0</v>
      </c>
      <c r="AE83" s="26">
        <v>33327.050000000003</v>
      </c>
      <c r="AF83" s="26">
        <v>0</v>
      </c>
      <c r="AG83" s="26">
        <v>23547</v>
      </c>
      <c r="AH83" s="26">
        <v>0</v>
      </c>
      <c r="AI83" s="26">
        <v>0</v>
      </c>
      <c r="AJ83" s="26">
        <v>257332.18999999997</v>
      </c>
      <c r="AK83" s="26">
        <v>0</v>
      </c>
      <c r="AL83" s="26">
        <v>0</v>
      </c>
      <c r="AM83" s="26">
        <v>0</v>
      </c>
      <c r="AN83" s="26">
        <v>0</v>
      </c>
      <c r="AO83" s="20">
        <v>2820.0200000000004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299.10000000000002</v>
      </c>
      <c r="AV83" s="26">
        <v>6997.26</v>
      </c>
      <c r="AW83" s="26">
        <v>-1000</v>
      </c>
      <c r="AX83" s="26">
        <v>21.93</v>
      </c>
      <c r="AY83" s="26">
        <v>9738.52</v>
      </c>
      <c r="AZ83" s="26">
        <v>3578.6</v>
      </c>
      <c r="BA83" s="26">
        <v>1328.59</v>
      </c>
      <c r="BB83" s="26">
        <v>2316.9</v>
      </c>
      <c r="BC83" s="26">
        <v>39</v>
      </c>
      <c r="BD83" s="26">
        <v>1322.52</v>
      </c>
      <c r="BE83" s="26">
        <v>168842.81</v>
      </c>
      <c r="BF83" s="26">
        <v>0</v>
      </c>
      <c r="BG83" s="26">
        <v>138057.34</v>
      </c>
      <c r="BH83" s="27">
        <v>0</v>
      </c>
      <c r="BI83" s="26">
        <v>0</v>
      </c>
      <c r="BJ83" s="26">
        <v>0</v>
      </c>
      <c r="BK83" s="26">
        <v>20369.53</v>
      </c>
      <c r="BL83" s="26">
        <v>5832.61</v>
      </c>
      <c r="BM83" s="26">
        <v>0</v>
      </c>
      <c r="BN83" s="26">
        <v>22911588.550000004</v>
      </c>
      <c r="BO83" s="26">
        <v>789</v>
      </c>
      <c r="BP83" s="26">
        <v>106.19</v>
      </c>
      <c r="BQ83" s="26">
        <v>0</v>
      </c>
      <c r="BR83" s="26">
        <v>0</v>
      </c>
      <c r="BS83" s="26">
        <v>34320.79</v>
      </c>
      <c r="BT83" s="26">
        <v>22770.02</v>
      </c>
      <c r="BU83" s="26">
        <v>0</v>
      </c>
      <c r="BV83" s="26">
        <v>0</v>
      </c>
      <c r="BW83" s="26">
        <v>0</v>
      </c>
      <c r="BX83" s="26">
        <v>37135.25</v>
      </c>
      <c r="BY83" s="26">
        <v>272058.56</v>
      </c>
      <c r="BZ83" s="26">
        <v>2494.0099999999998</v>
      </c>
      <c r="CA83" s="26">
        <v>508093.91000000003</v>
      </c>
      <c r="CB83" s="26">
        <v>113322.08000000002</v>
      </c>
      <c r="CC83" s="26">
        <v>236793676.46000004</v>
      </c>
      <c r="CD83" s="31">
        <v>40878856.950000003</v>
      </c>
      <c r="CE83" s="28">
        <v>303036294.95000005</v>
      </c>
    </row>
    <row r="84" spans="1:84" x14ac:dyDescent="0.35">
      <c r="A84" s="35" t="s">
        <v>285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529896.23</v>
      </c>
      <c r="I84" s="20">
        <v>0</v>
      </c>
      <c r="J84" s="20">
        <v>4858.51</v>
      </c>
      <c r="K84" s="20">
        <v>0</v>
      </c>
      <c r="L84" s="20">
        <v>0</v>
      </c>
      <c r="M84" s="20">
        <v>0</v>
      </c>
      <c r="N84" s="20">
        <v>0</v>
      </c>
      <c r="O84" s="20">
        <v>16800</v>
      </c>
      <c r="P84" s="20">
        <v>-129061.52</v>
      </c>
      <c r="Q84" s="20">
        <v>0</v>
      </c>
      <c r="R84" s="20">
        <v>0</v>
      </c>
      <c r="S84" s="20">
        <v>0</v>
      </c>
      <c r="T84" s="20">
        <v>0</v>
      </c>
      <c r="U84" s="20">
        <v>233539.69999999998</v>
      </c>
      <c r="V84" s="20">
        <v>-5081</v>
      </c>
      <c r="W84" s="20">
        <v>146021</v>
      </c>
      <c r="X84" s="20">
        <v>264300</v>
      </c>
      <c r="Y84" s="20">
        <v>692334.75</v>
      </c>
      <c r="Z84" s="20">
        <v>0</v>
      </c>
      <c r="AA84" s="20">
        <v>1644</v>
      </c>
      <c r="AB84" s="20">
        <v>912991.39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2560182.2999999998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-153000.51</v>
      </c>
      <c r="AW84" s="20">
        <v>1567771.31</v>
      </c>
      <c r="AX84" s="20">
        <v>0</v>
      </c>
      <c r="AY84" s="20">
        <v>3683836.16</v>
      </c>
      <c r="AZ84" s="20">
        <v>17531.730000000003</v>
      </c>
      <c r="BA84" s="20">
        <v>937939.95000000007</v>
      </c>
      <c r="BB84" s="20">
        <v>0</v>
      </c>
      <c r="BC84" s="20">
        <v>0</v>
      </c>
      <c r="BD84" s="20">
        <v>0</v>
      </c>
      <c r="BE84" s="20">
        <v>3098528.87</v>
      </c>
      <c r="BF84" s="20">
        <v>0</v>
      </c>
      <c r="BG84" s="20">
        <v>295962.90000000002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4613462.2299999995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172.2</v>
      </c>
      <c r="BX84" s="20">
        <v>0</v>
      </c>
      <c r="BY84" s="20">
        <v>24245.010000000002</v>
      </c>
      <c r="BZ84" s="20">
        <v>0</v>
      </c>
      <c r="CA84" s="20">
        <v>464667.99</v>
      </c>
      <c r="CB84" s="20">
        <v>1204887.26</v>
      </c>
      <c r="CC84" s="20">
        <v>3748621.6299999994</v>
      </c>
      <c r="CD84" s="31">
        <v>0</v>
      </c>
      <c r="CE84" s="28">
        <v>24733052.09</v>
      </c>
    </row>
    <row r="85" spans="1:84" x14ac:dyDescent="0.35">
      <c r="A85" s="35" t="s">
        <v>286</v>
      </c>
      <c r="B85" s="28"/>
      <c r="C85" s="28">
        <v>29161272.09</v>
      </c>
      <c r="D85" s="28">
        <v>0</v>
      </c>
      <c r="E85" s="28">
        <v>100457037.05000003</v>
      </c>
      <c r="F85" s="28">
        <v>0</v>
      </c>
      <c r="G85" s="28">
        <v>5367629.7299999995</v>
      </c>
      <c r="H85" s="28">
        <v>5852754.2100000009</v>
      </c>
      <c r="I85" s="28">
        <v>3127370.04</v>
      </c>
      <c r="J85" s="28">
        <v>10630929.25</v>
      </c>
      <c r="K85" s="28">
        <v>0</v>
      </c>
      <c r="L85" s="28">
        <v>0</v>
      </c>
      <c r="M85" s="28">
        <v>110794.01</v>
      </c>
      <c r="N85" s="28">
        <v>0</v>
      </c>
      <c r="O85" s="28">
        <v>26734993.609999996</v>
      </c>
      <c r="P85" s="28">
        <v>86614668.159999967</v>
      </c>
      <c r="Q85" s="28">
        <v>6413597.2799999993</v>
      </c>
      <c r="R85" s="28">
        <v>14552338.539999999</v>
      </c>
      <c r="S85" s="28">
        <v>213174.27999999997</v>
      </c>
      <c r="T85" s="28">
        <v>2187198.7399999998</v>
      </c>
      <c r="U85" s="28">
        <v>27065914.259999998</v>
      </c>
      <c r="V85" s="28">
        <v>30458986.359999996</v>
      </c>
      <c r="W85" s="28">
        <v>3153544.55</v>
      </c>
      <c r="X85" s="28">
        <v>4110235.55</v>
      </c>
      <c r="Y85" s="28">
        <v>25568871.030000001</v>
      </c>
      <c r="Z85" s="28">
        <v>8508561.5</v>
      </c>
      <c r="AA85" s="28">
        <v>4891366.5900000008</v>
      </c>
      <c r="AB85" s="28">
        <v>29797792.059999999</v>
      </c>
      <c r="AC85" s="28">
        <v>10474134.589999998</v>
      </c>
      <c r="AD85" s="28">
        <v>2961828.42</v>
      </c>
      <c r="AE85" s="28">
        <v>7845329.6899999995</v>
      </c>
      <c r="AF85" s="28">
        <v>0</v>
      </c>
      <c r="AG85" s="28">
        <v>30841428.710000001</v>
      </c>
      <c r="AH85" s="28">
        <v>0</v>
      </c>
      <c r="AI85" s="28">
        <v>0</v>
      </c>
      <c r="AJ85" s="28">
        <v>10092828.630000003</v>
      </c>
      <c r="AK85" s="28">
        <v>0</v>
      </c>
      <c r="AL85" s="28">
        <v>157.30000000000001</v>
      </c>
      <c r="AM85" s="28">
        <v>0</v>
      </c>
      <c r="AN85" s="28">
        <v>0</v>
      </c>
      <c r="AO85" s="28">
        <v>6222712.7299999995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400942.68999999994</v>
      </c>
      <c r="AV85" s="28">
        <v>3751890.45</v>
      </c>
      <c r="AW85" s="28">
        <v>-1409472.1</v>
      </c>
      <c r="AX85" s="28">
        <v>-352878.14999999997</v>
      </c>
      <c r="AY85" s="28">
        <v>10014930.109999999</v>
      </c>
      <c r="AZ85" s="28">
        <v>1806154.6500000001</v>
      </c>
      <c r="BA85" s="28">
        <v>3037572</v>
      </c>
      <c r="BB85" s="28">
        <v>7188603.8300000001</v>
      </c>
      <c r="BC85" s="28">
        <v>1563099.4200000002</v>
      </c>
      <c r="BD85" s="28">
        <v>-38165.480000000025</v>
      </c>
      <c r="BE85" s="28">
        <v>30204509.119999994</v>
      </c>
      <c r="BF85" s="28">
        <v>0</v>
      </c>
      <c r="BG85" s="28">
        <v>1078753.2199999997</v>
      </c>
      <c r="BH85" s="28">
        <v>23839.78</v>
      </c>
      <c r="BI85" s="28">
        <v>0</v>
      </c>
      <c r="BJ85" s="28">
        <v>0</v>
      </c>
      <c r="BK85" s="28">
        <v>312317.53000000003</v>
      </c>
      <c r="BL85" s="28">
        <v>1823223.3600000003</v>
      </c>
      <c r="BM85" s="28">
        <v>0</v>
      </c>
      <c r="BN85" s="28">
        <v>45302581.100000001</v>
      </c>
      <c r="BO85" s="28">
        <v>4218652.46</v>
      </c>
      <c r="BP85" s="28">
        <v>107686.64</v>
      </c>
      <c r="BQ85" s="28">
        <v>0</v>
      </c>
      <c r="BR85" s="28">
        <v>3577.09</v>
      </c>
      <c r="BS85" s="28">
        <v>1178034.9200000004</v>
      </c>
      <c r="BT85" s="28">
        <v>1143244.7600000002</v>
      </c>
      <c r="BU85" s="28">
        <v>106402.94</v>
      </c>
      <c r="BV85" s="28">
        <v>0</v>
      </c>
      <c r="BW85" s="28">
        <v>39935807.879999995</v>
      </c>
      <c r="BX85" s="28">
        <v>37135.25</v>
      </c>
      <c r="BY85" s="28">
        <v>13257018.569999998</v>
      </c>
      <c r="BZ85" s="28">
        <v>7513021.1099999994</v>
      </c>
      <c r="CA85" s="28">
        <v>13966261.880000001</v>
      </c>
      <c r="CB85" s="28">
        <v>2096830.7200000004</v>
      </c>
      <c r="CC85" s="28">
        <v>240058816.61000004</v>
      </c>
      <c r="CD85" s="28">
        <v>40878856.950000003</v>
      </c>
      <c r="CE85" s="28">
        <v>962626698.2700001</v>
      </c>
    </row>
    <row r="86" spans="1:84" x14ac:dyDescent="0.3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288</v>
      </c>
      <c r="B87" s="16"/>
      <c r="C87" s="20">
        <v>113492123.5</v>
      </c>
      <c r="D87" s="20">
        <v>0</v>
      </c>
      <c r="E87" s="20">
        <v>443642241.70000005</v>
      </c>
      <c r="F87" s="20">
        <v>0</v>
      </c>
      <c r="G87" s="20">
        <v>19537300.009999998</v>
      </c>
      <c r="H87" s="20">
        <v>32185972</v>
      </c>
      <c r="I87" s="20">
        <v>7583455</v>
      </c>
      <c r="J87" s="20">
        <v>63484086.5</v>
      </c>
      <c r="K87" s="20">
        <v>0</v>
      </c>
      <c r="L87" s="20">
        <v>0</v>
      </c>
      <c r="M87" s="20">
        <v>0</v>
      </c>
      <c r="N87" s="20">
        <v>0</v>
      </c>
      <c r="O87" s="20">
        <v>112905418.99999999</v>
      </c>
      <c r="P87" s="20">
        <v>311174113.69999999</v>
      </c>
      <c r="Q87" s="20">
        <v>15078262.140000001</v>
      </c>
      <c r="R87" s="20">
        <v>3235172.65</v>
      </c>
      <c r="S87" s="20">
        <v>0</v>
      </c>
      <c r="T87" s="20">
        <v>11686429</v>
      </c>
      <c r="U87" s="20">
        <v>115308265.91999999</v>
      </c>
      <c r="V87" s="20">
        <v>133375688.78999998</v>
      </c>
      <c r="W87" s="20">
        <v>13501224.360000001</v>
      </c>
      <c r="X87" s="20">
        <v>51323631.509999998</v>
      </c>
      <c r="Y87" s="20">
        <v>61636969.470000006</v>
      </c>
      <c r="Z87" s="20">
        <v>1488684</v>
      </c>
      <c r="AA87" s="20">
        <v>2013639.3899999997</v>
      </c>
      <c r="AB87" s="20">
        <v>133390547.86000001</v>
      </c>
      <c r="AC87" s="20">
        <v>80072004</v>
      </c>
      <c r="AD87" s="20">
        <v>8034721</v>
      </c>
      <c r="AE87" s="20">
        <v>16895011.149999999</v>
      </c>
      <c r="AF87" s="20">
        <v>0</v>
      </c>
      <c r="AG87" s="20">
        <v>131712849.22</v>
      </c>
      <c r="AH87" s="20">
        <v>0</v>
      </c>
      <c r="AI87" s="20">
        <v>0</v>
      </c>
      <c r="AJ87" s="20">
        <v>492414.77</v>
      </c>
      <c r="AK87" s="20">
        <v>0</v>
      </c>
      <c r="AL87" s="20">
        <v>0</v>
      </c>
      <c r="AM87" s="20">
        <v>0</v>
      </c>
      <c r="AN87" s="20">
        <v>0</v>
      </c>
      <c r="AO87" s="20">
        <v>15948752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169894</v>
      </c>
      <c r="AV87" s="20">
        <v>14167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1899383039.6400006</v>
      </c>
    </row>
    <row r="88" spans="1:84" x14ac:dyDescent="0.35">
      <c r="A88" s="22" t="s">
        <v>289</v>
      </c>
      <c r="B88" s="16"/>
      <c r="C88" s="20">
        <v>469497</v>
      </c>
      <c r="D88" s="20">
        <v>0</v>
      </c>
      <c r="E88" s="20">
        <v>63454130.32</v>
      </c>
      <c r="F88" s="20">
        <v>0</v>
      </c>
      <c r="G88" s="20">
        <v>0</v>
      </c>
      <c r="H88" s="20">
        <v>0</v>
      </c>
      <c r="I88" s="20">
        <v>1116902</v>
      </c>
      <c r="J88" s="20">
        <v>744201</v>
      </c>
      <c r="K88" s="20">
        <v>0</v>
      </c>
      <c r="L88" s="20">
        <v>0</v>
      </c>
      <c r="M88" s="20">
        <v>0</v>
      </c>
      <c r="N88" s="20">
        <v>0</v>
      </c>
      <c r="O88" s="20">
        <v>14470855.299999999</v>
      </c>
      <c r="P88" s="20">
        <v>250294387.62999997</v>
      </c>
      <c r="Q88" s="20">
        <v>14085934.859999999</v>
      </c>
      <c r="R88" s="20">
        <v>4935276.3499999996</v>
      </c>
      <c r="S88" s="20">
        <v>0</v>
      </c>
      <c r="T88" s="20">
        <v>759762</v>
      </c>
      <c r="U88" s="20">
        <v>53377051.709999993</v>
      </c>
      <c r="V88" s="20">
        <v>132914268.64000002</v>
      </c>
      <c r="W88" s="20">
        <v>25659888.209999997</v>
      </c>
      <c r="X88" s="20">
        <v>66362857.060000002</v>
      </c>
      <c r="Y88" s="20">
        <v>120427535.63999999</v>
      </c>
      <c r="Z88" s="20">
        <v>45850025</v>
      </c>
      <c r="AA88" s="20">
        <v>18664616.109999999</v>
      </c>
      <c r="AB88" s="20">
        <v>47998297.600000009</v>
      </c>
      <c r="AC88" s="20">
        <v>4741778.1500000004</v>
      </c>
      <c r="AD88" s="20">
        <v>304079</v>
      </c>
      <c r="AE88" s="20">
        <v>3030400.85</v>
      </c>
      <c r="AF88" s="20">
        <v>0</v>
      </c>
      <c r="AG88" s="20">
        <v>219691496.58999997</v>
      </c>
      <c r="AH88" s="20">
        <v>0</v>
      </c>
      <c r="AI88" s="20">
        <v>0</v>
      </c>
      <c r="AJ88" s="20">
        <v>30433285.619999997</v>
      </c>
      <c r="AK88" s="20">
        <v>0</v>
      </c>
      <c r="AL88" s="20">
        <v>0</v>
      </c>
      <c r="AM88" s="20">
        <v>0</v>
      </c>
      <c r="AN88" s="20">
        <v>0</v>
      </c>
      <c r="AO88" s="20">
        <v>8442674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1358068</v>
      </c>
      <c r="AV88" s="20">
        <v>6927712.9199999999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1136514981.5600002</v>
      </c>
    </row>
    <row r="89" spans="1:84" x14ac:dyDescent="0.35">
      <c r="A89" s="22" t="s">
        <v>290</v>
      </c>
      <c r="B89" s="16"/>
      <c r="C89" s="28">
        <v>113961620.5</v>
      </c>
      <c r="D89" s="28">
        <v>0</v>
      </c>
      <c r="E89" s="28">
        <v>507096372.02000004</v>
      </c>
      <c r="F89" s="28">
        <v>0</v>
      </c>
      <c r="G89" s="28">
        <v>19537300.009999998</v>
      </c>
      <c r="H89" s="28">
        <v>32185972</v>
      </c>
      <c r="I89" s="28">
        <v>8700357</v>
      </c>
      <c r="J89" s="28">
        <v>64228287.5</v>
      </c>
      <c r="K89" s="28">
        <v>0</v>
      </c>
      <c r="L89" s="28">
        <v>0</v>
      </c>
      <c r="M89" s="28">
        <v>0</v>
      </c>
      <c r="N89" s="28">
        <v>0</v>
      </c>
      <c r="O89" s="28">
        <v>127376274.29999998</v>
      </c>
      <c r="P89" s="28">
        <v>561468501.32999992</v>
      </c>
      <c r="Q89" s="28">
        <v>29164197</v>
      </c>
      <c r="R89" s="28">
        <v>8170449</v>
      </c>
      <c r="S89" s="28">
        <v>0</v>
      </c>
      <c r="T89" s="28">
        <v>12446191</v>
      </c>
      <c r="U89" s="28">
        <v>168685317.63</v>
      </c>
      <c r="V89" s="28">
        <v>266289957.43000001</v>
      </c>
      <c r="W89" s="28">
        <v>39161112.57</v>
      </c>
      <c r="X89" s="28">
        <v>117686488.56999999</v>
      </c>
      <c r="Y89" s="28">
        <v>182064505.10999998</v>
      </c>
      <c r="Z89" s="28">
        <v>47338709</v>
      </c>
      <c r="AA89" s="28">
        <v>20678255.5</v>
      </c>
      <c r="AB89" s="28">
        <v>181388845.46000004</v>
      </c>
      <c r="AC89" s="28">
        <v>84813782.150000006</v>
      </c>
      <c r="AD89" s="28">
        <v>8338800</v>
      </c>
      <c r="AE89" s="28">
        <v>19925412</v>
      </c>
      <c r="AF89" s="28">
        <v>0</v>
      </c>
      <c r="AG89" s="28">
        <v>351404345.80999994</v>
      </c>
      <c r="AH89" s="28">
        <v>0</v>
      </c>
      <c r="AI89" s="28">
        <v>0</v>
      </c>
      <c r="AJ89" s="28">
        <v>30925700.389999997</v>
      </c>
      <c r="AK89" s="28">
        <v>0</v>
      </c>
      <c r="AL89" s="28">
        <v>0</v>
      </c>
      <c r="AM89" s="28">
        <v>0</v>
      </c>
      <c r="AN89" s="28">
        <v>0</v>
      </c>
      <c r="AO89" s="28">
        <v>24391426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1527962</v>
      </c>
      <c r="AV89" s="28">
        <v>6941879.9199999999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3035898021.1999998</v>
      </c>
    </row>
    <row r="90" spans="1:84" x14ac:dyDescent="0.35">
      <c r="A90" s="35" t="s">
        <v>291</v>
      </c>
      <c r="B90" s="28"/>
      <c r="C90" s="20">
        <v>30823.959999999981</v>
      </c>
      <c r="D90" s="20">
        <v>0</v>
      </c>
      <c r="E90" s="20">
        <v>190944.63999999946</v>
      </c>
      <c r="F90" s="20">
        <v>0</v>
      </c>
      <c r="G90" s="20">
        <v>7446.7099999999991</v>
      </c>
      <c r="H90" s="20">
        <v>13969.250000000004</v>
      </c>
      <c r="I90" s="20">
        <v>6198.6900000000014</v>
      </c>
      <c r="J90" s="20">
        <v>16751.530000000002</v>
      </c>
      <c r="K90" s="20">
        <v>0</v>
      </c>
      <c r="L90" s="20">
        <v>0</v>
      </c>
      <c r="M90" s="20">
        <v>12194.06</v>
      </c>
      <c r="N90" s="20">
        <v>0</v>
      </c>
      <c r="O90" s="20">
        <v>50403.570000000043</v>
      </c>
      <c r="P90" s="20">
        <v>83062.299999999959</v>
      </c>
      <c r="Q90" s="20">
        <v>33678.559999999976</v>
      </c>
      <c r="R90" s="20">
        <v>684.07999999999993</v>
      </c>
      <c r="S90" s="20">
        <v>37917.649999999994</v>
      </c>
      <c r="T90" s="20">
        <v>0</v>
      </c>
      <c r="U90" s="20">
        <v>16509.840000000004</v>
      </c>
      <c r="V90" s="20">
        <v>15635.140000000007</v>
      </c>
      <c r="W90" s="20">
        <v>2952.93</v>
      </c>
      <c r="X90" s="20">
        <v>3928.89</v>
      </c>
      <c r="Y90" s="20">
        <v>36326.569999999978</v>
      </c>
      <c r="Z90" s="20">
        <v>0</v>
      </c>
      <c r="AA90" s="20">
        <v>4246.2099999999991</v>
      </c>
      <c r="AB90" s="20">
        <v>10101.689999999999</v>
      </c>
      <c r="AC90" s="20">
        <v>2061.96</v>
      </c>
      <c r="AD90" s="20">
        <v>0</v>
      </c>
      <c r="AE90" s="20">
        <v>9595.3599999999969</v>
      </c>
      <c r="AF90" s="20">
        <v>0</v>
      </c>
      <c r="AG90" s="20">
        <v>50920.480000000032</v>
      </c>
      <c r="AH90" s="20">
        <v>0</v>
      </c>
      <c r="AI90" s="20">
        <v>0</v>
      </c>
      <c r="AJ90" s="20">
        <v>25326.640000000003</v>
      </c>
      <c r="AK90" s="20">
        <v>0</v>
      </c>
      <c r="AL90" s="20">
        <v>0</v>
      </c>
      <c r="AM90" s="20">
        <v>0</v>
      </c>
      <c r="AN90" s="20">
        <v>0</v>
      </c>
      <c r="AO90" s="20">
        <v>10424.739999999996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1054.08</v>
      </c>
      <c r="AV90" s="20">
        <v>41898.599999999991</v>
      </c>
      <c r="AW90" s="20">
        <v>0</v>
      </c>
      <c r="AX90" s="20">
        <v>0</v>
      </c>
      <c r="AY90" s="20">
        <v>27211.469999999994</v>
      </c>
      <c r="AZ90" s="20">
        <v>925.35</v>
      </c>
      <c r="BA90" s="20">
        <v>3817.8999999999996</v>
      </c>
      <c r="BB90" s="20">
        <v>1523.87</v>
      </c>
      <c r="BC90" s="20">
        <v>590.48</v>
      </c>
      <c r="BD90" s="20">
        <v>109.67</v>
      </c>
      <c r="BE90" s="20">
        <v>258343.43000000005</v>
      </c>
      <c r="BF90" s="20">
        <v>0</v>
      </c>
      <c r="BG90" s="20">
        <v>1349.1</v>
      </c>
      <c r="BH90" s="20">
        <v>15275.160000000002</v>
      </c>
      <c r="BI90" s="20">
        <v>0</v>
      </c>
      <c r="BJ90" s="20">
        <v>861.09</v>
      </c>
      <c r="BK90" s="20">
        <v>0</v>
      </c>
      <c r="BL90" s="20">
        <v>3173.9400000000005</v>
      </c>
      <c r="BM90" s="20">
        <v>0</v>
      </c>
      <c r="BN90" s="20">
        <v>20734.059999999998</v>
      </c>
      <c r="BO90" s="20">
        <v>1869.6299999999997</v>
      </c>
      <c r="BP90" s="20">
        <v>2635.9699999999993</v>
      </c>
      <c r="BQ90" s="20">
        <v>0</v>
      </c>
      <c r="BR90" s="20">
        <v>0</v>
      </c>
      <c r="BS90" s="20">
        <v>8300.15</v>
      </c>
      <c r="BT90" s="20">
        <v>4587.7700000000004</v>
      </c>
      <c r="BU90" s="20">
        <v>0</v>
      </c>
      <c r="BV90" s="20">
        <v>3952.51</v>
      </c>
      <c r="BW90" s="20">
        <v>2223.54</v>
      </c>
      <c r="BX90" s="20">
        <v>0</v>
      </c>
      <c r="BY90" s="20">
        <v>23737.02</v>
      </c>
      <c r="BZ90" s="20">
        <v>1309.58</v>
      </c>
      <c r="CA90" s="20">
        <v>2047.72</v>
      </c>
      <c r="CB90" s="20">
        <v>2681.7299999999996</v>
      </c>
      <c r="CC90" s="20">
        <v>10509.060000000003</v>
      </c>
      <c r="CD90" s="234" t="s">
        <v>248</v>
      </c>
      <c r="CE90" s="28">
        <v>1112828.3299999991</v>
      </c>
      <c r="CF90" s="28">
        <v>0</v>
      </c>
    </row>
    <row r="91" spans="1:84" x14ac:dyDescent="0.35">
      <c r="A91" s="22" t="s">
        <v>292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 t="s">
        <v>262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 t="s">
        <v>262</v>
      </c>
    </row>
    <row r="92" spans="1:84" x14ac:dyDescent="0.35">
      <c r="A92" s="22" t="s">
        <v>293</v>
      </c>
      <c r="B92" s="16"/>
      <c r="C92" s="20">
        <v>8018.103941288412</v>
      </c>
      <c r="D92" s="20">
        <v>0</v>
      </c>
      <c r="E92" s="20">
        <v>49669.606713475281</v>
      </c>
      <c r="F92" s="20">
        <v>0</v>
      </c>
      <c r="G92" s="20">
        <v>1937.0805957648486</v>
      </c>
      <c r="H92" s="20">
        <v>3633.7608302711023</v>
      </c>
      <c r="I92" s="20">
        <v>1612.4385289828142</v>
      </c>
      <c r="J92" s="20">
        <v>4357.5033420628361</v>
      </c>
      <c r="K92" s="20">
        <v>0</v>
      </c>
      <c r="L92" s="20">
        <v>0</v>
      </c>
      <c r="M92" s="20">
        <v>3171.9883021619357</v>
      </c>
      <c r="N92" s="20">
        <v>0</v>
      </c>
      <c r="O92" s="20">
        <v>13111.263551860533</v>
      </c>
      <c r="P92" s="20">
        <v>21606.638310018589</v>
      </c>
      <c r="Q92" s="20">
        <v>8760.6587431633779</v>
      </c>
      <c r="R92" s="20">
        <v>177.94678374084899</v>
      </c>
      <c r="S92" s="20">
        <v>9863.3549650789428</v>
      </c>
      <c r="T92" s="20">
        <v>0</v>
      </c>
      <c r="U92" s="20">
        <v>4294.6335634370535</v>
      </c>
      <c r="V92" s="20">
        <v>4067.10162018755</v>
      </c>
      <c r="W92" s="20">
        <v>768.1329612207129</v>
      </c>
      <c r="X92" s="20">
        <v>1022.0052320950534</v>
      </c>
      <c r="Y92" s="20">
        <v>9449.4741782201054</v>
      </c>
      <c r="Z92" s="20">
        <v>0</v>
      </c>
      <c r="AA92" s="20">
        <v>1104.5483168463195</v>
      </c>
      <c r="AB92" s="20">
        <v>2627.7091068984573</v>
      </c>
      <c r="AC92" s="20">
        <v>536.36877295386648</v>
      </c>
      <c r="AD92" s="20">
        <v>0</v>
      </c>
      <c r="AE92" s="20">
        <v>2495.9996650034968</v>
      </c>
      <c r="AF92" s="20">
        <v>0</v>
      </c>
      <c r="AG92" s="20">
        <v>13245.725123582377</v>
      </c>
      <c r="AH92" s="20">
        <v>0</v>
      </c>
      <c r="AI92" s="20">
        <v>0</v>
      </c>
      <c r="AJ92" s="20">
        <v>6588.1097692701678</v>
      </c>
      <c r="AK92" s="20">
        <v>0</v>
      </c>
      <c r="AL92" s="20">
        <v>0</v>
      </c>
      <c r="AM92" s="20">
        <v>0</v>
      </c>
      <c r="AN92" s="20">
        <v>0</v>
      </c>
      <c r="AO92" s="20">
        <v>2711.7427118678775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274.19328997420496</v>
      </c>
      <c r="AV92" s="20">
        <v>10898.90234072672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993.13388148197191</v>
      </c>
      <c r="BB92" s="20">
        <v>396.39773906438944</v>
      </c>
      <c r="BC92" s="20">
        <v>153.59901892073518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3973.4615733932687</v>
      </c>
      <c r="BI92" s="20">
        <v>0</v>
      </c>
      <c r="BJ92" s="25" t="s">
        <v>248</v>
      </c>
      <c r="BK92" s="20">
        <v>0</v>
      </c>
      <c r="BL92" s="20">
        <v>825.62334052512915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2159.0822667913221</v>
      </c>
      <c r="BT92" s="20">
        <v>1193.3968483843335</v>
      </c>
      <c r="BU92" s="20">
        <v>0</v>
      </c>
      <c r="BV92" s="20">
        <v>1028.149400952437</v>
      </c>
      <c r="BW92" s="20">
        <v>578.3998823516655</v>
      </c>
      <c r="BX92" s="20">
        <v>0</v>
      </c>
      <c r="BY92" s="20">
        <v>6174.6087659224177</v>
      </c>
      <c r="BZ92" s="20">
        <v>340.65540441372502</v>
      </c>
      <c r="CA92" s="20">
        <v>532.66458309234486</v>
      </c>
      <c r="CB92" s="20">
        <v>697.58687340858808</v>
      </c>
      <c r="CC92" s="25" t="s">
        <v>248</v>
      </c>
      <c r="CD92" s="25" t="s">
        <v>248</v>
      </c>
      <c r="CE92" s="28">
        <v>205051.75083885583</v>
      </c>
      <c r="CF92" s="16"/>
    </row>
    <row r="93" spans="1:84" x14ac:dyDescent="0.35">
      <c r="A93" s="22" t="s">
        <v>294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295</v>
      </c>
      <c r="B94" s="16"/>
      <c r="C94" s="245">
        <v>148.93384134615386</v>
      </c>
      <c r="D94" s="245">
        <v>0</v>
      </c>
      <c r="E94" s="245">
        <v>464.77457211538461</v>
      </c>
      <c r="F94" s="245">
        <v>0</v>
      </c>
      <c r="G94" s="245">
        <v>20.49022596153846</v>
      </c>
      <c r="H94" s="245">
        <v>25.942139423076924</v>
      </c>
      <c r="I94" s="245">
        <v>12.118629807692308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100.45037980769231</v>
      </c>
      <c r="P94" s="246">
        <v>105.04296153846155</v>
      </c>
      <c r="Q94" s="246">
        <v>25.317668269230769</v>
      </c>
      <c r="R94" s="246">
        <v>0</v>
      </c>
      <c r="S94" s="247">
        <v>0</v>
      </c>
      <c r="T94" s="247">
        <v>11.736278846153846</v>
      </c>
      <c r="U94" s="248">
        <v>1.9230769230769232E-3</v>
      </c>
      <c r="V94" s="246">
        <v>13.871399038461538</v>
      </c>
      <c r="W94" s="246">
        <v>0</v>
      </c>
      <c r="X94" s="246">
        <v>0.9494903846153846</v>
      </c>
      <c r="Y94" s="246">
        <v>6.1218461538461542</v>
      </c>
      <c r="Z94" s="246">
        <v>2.3523125</v>
      </c>
      <c r="AA94" s="246">
        <v>3.605769230769231E-4</v>
      </c>
      <c r="AB94" s="247">
        <v>0</v>
      </c>
      <c r="AC94" s="246">
        <v>0.16578846153846152</v>
      </c>
      <c r="AD94" s="246">
        <v>0</v>
      </c>
      <c r="AE94" s="246">
        <v>5.7692307692307696E-3</v>
      </c>
      <c r="AF94" s="246">
        <v>0</v>
      </c>
      <c r="AG94" s="246">
        <v>87.25916826923077</v>
      </c>
      <c r="AH94" s="246">
        <v>0</v>
      </c>
      <c r="AI94" s="246">
        <v>0</v>
      </c>
      <c r="AJ94" s="246">
        <v>19.334576923076924</v>
      </c>
      <c r="AK94" s="246">
        <v>0</v>
      </c>
      <c r="AL94" s="246">
        <v>0</v>
      </c>
      <c r="AM94" s="246">
        <v>0</v>
      </c>
      <c r="AN94" s="246">
        <v>0</v>
      </c>
      <c r="AO94" s="246">
        <v>22.5398125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1.9380817307692308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1069.3472259615385</v>
      </c>
      <c r="CF94" s="33"/>
    </row>
    <row r="95" spans="1:84" x14ac:dyDescent="0.35">
      <c r="A95" s="34" t="s">
        <v>296</v>
      </c>
      <c r="B95" s="34"/>
      <c r="C95" s="34"/>
      <c r="D95" s="34"/>
      <c r="E95" s="34"/>
    </row>
    <row r="96" spans="1:84" x14ac:dyDescent="0.35">
      <c r="A96" s="35" t="s">
        <v>297</v>
      </c>
      <c r="B96" s="36"/>
      <c r="C96" s="253" t="s">
        <v>298</v>
      </c>
      <c r="D96" s="38"/>
      <c r="E96" s="39"/>
      <c r="F96" s="12"/>
    </row>
    <row r="97" spans="1:6" x14ac:dyDescent="0.35">
      <c r="A97" s="28" t="s">
        <v>299</v>
      </c>
      <c r="B97" s="36" t="s">
        <v>300</v>
      </c>
      <c r="C97" s="254" t="s">
        <v>301</v>
      </c>
      <c r="D97" s="38"/>
      <c r="E97" s="39"/>
      <c r="F97" s="12"/>
    </row>
    <row r="98" spans="1:6" x14ac:dyDescent="0.35">
      <c r="A98" s="28" t="s">
        <v>302</v>
      </c>
      <c r="B98" s="36" t="s">
        <v>300</v>
      </c>
      <c r="C98" s="37" t="s">
        <v>303</v>
      </c>
      <c r="D98" s="38"/>
      <c r="E98" s="39"/>
      <c r="F98" s="12"/>
    </row>
    <row r="99" spans="1:6" x14ac:dyDescent="0.35">
      <c r="A99" s="28" t="s">
        <v>304</v>
      </c>
      <c r="B99" s="36" t="s">
        <v>300</v>
      </c>
      <c r="C99" s="37" t="s">
        <v>305</v>
      </c>
      <c r="D99" s="38"/>
      <c r="E99" s="39"/>
      <c r="F99" s="12"/>
    </row>
    <row r="100" spans="1:6" x14ac:dyDescent="0.35">
      <c r="A100" s="28" t="s">
        <v>306</v>
      </c>
      <c r="B100" s="36" t="s">
        <v>300</v>
      </c>
      <c r="C100" s="37" t="s">
        <v>307</v>
      </c>
      <c r="D100" s="38"/>
      <c r="E100" s="39"/>
      <c r="F100" s="12"/>
    </row>
    <row r="101" spans="1:6" x14ac:dyDescent="0.35">
      <c r="A101" s="28" t="s">
        <v>308</v>
      </c>
      <c r="B101" s="36" t="s">
        <v>300</v>
      </c>
      <c r="C101" s="37" t="s">
        <v>309</v>
      </c>
      <c r="D101" s="38"/>
      <c r="E101" s="39"/>
      <c r="F101" s="12"/>
    </row>
    <row r="102" spans="1:6" x14ac:dyDescent="0.35">
      <c r="A102" s="28" t="s">
        <v>310</v>
      </c>
      <c r="B102" s="36" t="s">
        <v>300</v>
      </c>
      <c r="C102" s="255">
        <v>98201</v>
      </c>
      <c r="D102" s="38"/>
      <c r="E102" s="39"/>
      <c r="F102" s="12"/>
    </row>
    <row r="103" spans="1:6" x14ac:dyDescent="0.35">
      <c r="A103" s="28" t="s">
        <v>311</v>
      </c>
      <c r="B103" s="36" t="s">
        <v>300</v>
      </c>
      <c r="C103" s="37" t="s">
        <v>312</v>
      </c>
      <c r="D103" s="38"/>
      <c r="E103" s="39"/>
      <c r="F103" s="12"/>
    </row>
    <row r="104" spans="1:6" x14ac:dyDescent="0.35">
      <c r="A104" s="28" t="s">
        <v>313</v>
      </c>
      <c r="B104" s="36" t="s">
        <v>300</v>
      </c>
      <c r="C104" s="256" t="s">
        <v>314</v>
      </c>
      <c r="D104" s="38"/>
      <c r="E104" s="39"/>
      <c r="F104" s="12"/>
    </row>
    <row r="105" spans="1:6" x14ac:dyDescent="0.35">
      <c r="A105" s="28" t="s">
        <v>315</v>
      </c>
      <c r="B105" s="36" t="s">
        <v>300</v>
      </c>
      <c r="C105" s="256" t="s">
        <v>316</v>
      </c>
      <c r="D105" s="38"/>
      <c r="E105" s="39"/>
      <c r="F105" s="12"/>
    </row>
    <row r="106" spans="1:6" x14ac:dyDescent="0.35">
      <c r="A106" s="28" t="s">
        <v>317</v>
      </c>
      <c r="B106" s="36" t="s">
        <v>300</v>
      </c>
      <c r="C106" s="37" t="s">
        <v>318</v>
      </c>
      <c r="D106" s="38"/>
      <c r="E106" s="39"/>
      <c r="F106" s="12"/>
    </row>
    <row r="107" spans="1:6" x14ac:dyDescent="0.35">
      <c r="A107" s="28" t="s">
        <v>319</v>
      </c>
      <c r="B107" s="36" t="s">
        <v>300</v>
      </c>
      <c r="C107" s="259" t="s">
        <v>320</v>
      </c>
      <c r="D107" s="38"/>
      <c r="E107" s="39"/>
      <c r="F107" s="12"/>
    </row>
    <row r="108" spans="1:6" x14ac:dyDescent="0.35">
      <c r="A108" s="28" t="s">
        <v>321</v>
      </c>
      <c r="B108" s="36" t="s">
        <v>300</v>
      </c>
      <c r="C108" s="259" t="s">
        <v>322</v>
      </c>
      <c r="D108" s="38"/>
      <c r="E108" s="39"/>
      <c r="F108" s="12"/>
    </row>
    <row r="109" spans="1:6" x14ac:dyDescent="0.35">
      <c r="A109" s="40" t="s">
        <v>323</v>
      </c>
      <c r="B109" s="36" t="s">
        <v>300</v>
      </c>
      <c r="C109" s="37" t="s">
        <v>324</v>
      </c>
      <c r="D109" s="38"/>
      <c r="E109" s="39"/>
      <c r="F109" s="12"/>
    </row>
    <row r="110" spans="1:6" x14ac:dyDescent="0.35">
      <c r="A110" s="40" t="s">
        <v>325</v>
      </c>
      <c r="B110" s="36" t="s">
        <v>300</v>
      </c>
      <c r="C110" s="260" t="s">
        <v>326</v>
      </c>
      <c r="D110" s="38"/>
      <c r="E110" s="39"/>
      <c r="F110" s="12"/>
    </row>
    <row r="111" spans="1:6" x14ac:dyDescent="0.35">
      <c r="A111" s="34" t="s">
        <v>327</v>
      </c>
      <c r="B111" s="34"/>
      <c r="C111" s="34"/>
      <c r="D111" s="34"/>
      <c r="E111" s="34"/>
    </row>
    <row r="112" spans="1:6" x14ac:dyDescent="0.35">
      <c r="A112" s="41" t="s">
        <v>328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300</v>
      </c>
      <c r="C113" s="43">
        <v>0</v>
      </c>
      <c r="D113" s="16"/>
      <c r="E113" s="16"/>
    </row>
    <row r="114" spans="1:5" x14ac:dyDescent="0.35">
      <c r="A114" s="16" t="s">
        <v>311</v>
      </c>
      <c r="B114" s="42" t="s">
        <v>300</v>
      </c>
      <c r="C114" s="43">
        <v>0</v>
      </c>
      <c r="D114" s="16"/>
      <c r="E114" s="16"/>
    </row>
    <row r="115" spans="1:5" x14ac:dyDescent="0.35">
      <c r="A115" s="16" t="s">
        <v>329</v>
      </c>
      <c r="B115" s="42" t="s">
        <v>300</v>
      </c>
      <c r="C115" s="43">
        <v>0</v>
      </c>
      <c r="D115" s="16"/>
      <c r="E115" s="16"/>
    </row>
    <row r="116" spans="1:5" x14ac:dyDescent="0.35">
      <c r="A116" s="41" t="s">
        <v>330</v>
      </c>
      <c r="B116" s="41"/>
      <c r="C116" s="41"/>
      <c r="D116" s="41"/>
      <c r="E116" s="41"/>
    </row>
    <row r="117" spans="1:5" x14ac:dyDescent="0.35">
      <c r="A117" s="16" t="s">
        <v>331</v>
      </c>
      <c r="B117" s="42" t="s">
        <v>300</v>
      </c>
      <c r="C117" s="43">
        <v>1</v>
      </c>
      <c r="D117" s="16"/>
      <c r="E117" s="16"/>
    </row>
    <row r="118" spans="1:5" x14ac:dyDescent="0.35">
      <c r="A118" s="16" t="s">
        <v>159</v>
      </c>
      <c r="B118" s="42" t="s">
        <v>300</v>
      </c>
      <c r="C118" s="213">
        <v>0</v>
      </c>
      <c r="D118" s="16"/>
      <c r="E118" s="16"/>
    </row>
    <row r="119" spans="1:5" x14ac:dyDescent="0.35">
      <c r="A119" s="41" t="s">
        <v>332</v>
      </c>
      <c r="B119" s="41"/>
      <c r="C119" s="41"/>
      <c r="D119" s="41"/>
      <c r="E119" s="41"/>
    </row>
    <row r="120" spans="1:5" x14ac:dyDescent="0.35">
      <c r="A120" s="16" t="s">
        <v>333</v>
      </c>
      <c r="B120" s="42" t="s">
        <v>300</v>
      </c>
      <c r="C120" s="43">
        <v>0</v>
      </c>
      <c r="D120" s="16"/>
      <c r="E120" s="16"/>
    </row>
    <row r="121" spans="1:5" x14ac:dyDescent="0.35">
      <c r="A121" s="16" t="s">
        <v>334</v>
      </c>
      <c r="B121" s="42" t="s">
        <v>300</v>
      </c>
      <c r="C121" s="43">
        <v>0</v>
      </c>
      <c r="D121" s="16"/>
      <c r="E121" s="16"/>
    </row>
    <row r="122" spans="1:5" x14ac:dyDescent="0.35">
      <c r="A122" s="16" t="s">
        <v>335</v>
      </c>
      <c r="B122" s="42" t="s">
        <v>300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336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337</v>
      </c>
      <c r="B126" s="16"/>
      <c r="C126" s="17" t="s">
        <v>338</v>
      </c>
      <c r="D126" s="18" t="s">
        <v>242</v>
      </c>
      <c r="E126" s="16"/>
    </row>
    <row r="127" spans="1:5" x14ac:dyDescent="0.35">
      <c r="A127" s="16" t="s">
        <v>339</v>
      </c>
      <c r="B127" s="42" t="s">
        <v>300</v>
      </c>
      <c r="C127" s="43">
        <v>27065</v>
      </c>
      <c r="D127" s="46">
        <v>186686</v>
      </c>
      <c r="E127" s="16"/>
    </row>
    <row r="128" spans="1:5" x14ac:dyDescent="0.35">
      <c r="A128" s="16" t="s">
        <v>340</v>
      </c>
      <c r="B128" s="42" t="s">
        <v>300</v>
      </c>
      <c r="C128" s="43">
        <v>0</v>
      </c>
      <c r="D128" s="46">
        <v>0</v>
      </c>
      <c r="E128" s="16"/>
    </row>
    <row r="129" spans="1:5" x14ac:dyDescent="0.35">
      <c r="A129" s="16" t="s">
        <v>341</v>
      </c>
      <c r="B129" s="42" t="s">
        <v>300</v>
      </c>
      <c r="C129" s="43">
        <v>0</v>
      </c>
      <c r="D129" s="46">
        <v>0</v>
      </c>
      <c r="E129" s="16"/>
    </row>
    <row r="130" spans="1:5" x14ac:dyDescent="0.35">
      <c r="A130" s="16" t="s">
        <v>342</v>
      </c>
      <c r="B130" s="42" t="s">
        <v>300</v>
      </c>
      <c r="C130" s="43">
        <v>2926</v>
      </c>
      <c r="D130" s="46">
        <v>5901</v>
      </c>
      <c r="E130" s="16"/>
    </row>
    <row r="131" spans="1:5" x14ac:dyDescent="0.35">
      <c r="A131" s="22" t="s">
        <v>343</v>
      </c>
      <c r="B131" s="16"/>
      <c r="C131" s="17" t="s">
        <v>194</v>
      </c>
      <c r="D131" s="16"/>
      <c r="E131" s="16"/>
    </row>
    <row r="132" spans="1:5" x14ac:dyDescent="0.35">
      <c r="A132" s="16" t="s">
        <v>344</v>
      </c>
      <c r="B132" s="42" t="s">
        <v>300</v>
      </c>
      <c r="C132" s="43">
        <v>64</v>
      </c>
      <c r="D132" s="16"/>
      <c r="E132" s="16"/>
    </row>
    <row r="133" spans="1:5" x14ac:dyDescent="0.35">
      <c r="A133" s="16" t="s">
        <v>345</v>
      </c>
      <c r="B133" s="42" t="s">
        <v>300</v>
      </c>
      <c r="C133" s="43">
        <v>141</v>
      </c>
      <c r="D133" s="16"/>
      <c r="E133" s="16"/>
    </row>
    <row r="134" spans="1:5" x14ac:dyDescent="0.35">
      <c r="A134" s="16" t="s">
        <v>346</v>
      </c>
      <c r="B134" s="42" t="s">
        <v>300</v>
      </c>
      <c r="C134" s="43">
        <v>233</v>
      </c>
      <c r="D134" s="16"/>
      <c r="E134" s="16"/>
    </row>
    <row r="135" spans="1:5" x14ac:dyDescent="0.35">
      <c r="A135" s="16" t="s">
        <v>347</v>
      </c>
      <c r="B135" s="42" t="s">
        <v>300</v>
      </c>
      <c r="C135" s="43">
        <v>13</v>
      </c>
      <c r="D135" s="16"/>
      <c r="E135" s="16"/>
    </row>
    <row r="136" spans="1:5" x14ac:dyDescent="0.35">
      <c r="A136" s="16" t="s">
        <v>348</v>
      </c>
      <c r="B136" s="42" t="s">
        <v>300</v>
      </c>
      <c r="C136" s="43">
        <v>46</v>
      </c>
      <c r="D136" s="16"/>
      <c r="E136" s="16"/>
    </row>
    <row r="137" spans="1:5" x14ac:dyDescent="0.35">
      <c r="A137" s="16" t="s">
        <v>349</v>
      </c>
      <c r="B137" s="42" t="s">
        <v>300</v>
      </c>
      <c r="C137" s="43">
        <v>19</v>
      </c>
      <c r="D137" s="16"/>
      <c r="E137" s="16"/>
    </row>
    <row r="138" spans="1:5" x14ac:dyDescent="0.35">
      <c r="A138" s="16" t="s">
        <v>123</v>
      </c>
      <c r="B138" s="42" t="s">
        <v>300</v>
      </c>
      <c r="C138" s="43">
        <v>0</v>
      </c>
      <c r="D138" s="16"/>
      <c r="E138" s="16"/>
    </row>
    <row r="139" spans="1:5" x14ac:dyDescent="0.35">
      <c r="A139" s="16" t="s">
        <v>350</v>
      </c>
      <c r="B139" s="42" t="s">
        <v>300</v>
      </c>
      <c r="C139" s="43">
        <v>0</v>
      </c>
      <c r="D139" s="16"/>
      <c r="E139" s="16"/>
    </row>
    <row r="140" spans="1:5" x14ac:dyDescent="0.35">
      <c r="A140" s="16" t="s">
        <v>351</v>
      </c>
      <c r="B140" s="42"/>
      <c r="C140" s="43">
        <v>0</v>
      </c>
      <c r="D140" s="16"/>
      <c r="E140" s="16"/>
    </row>
    <row r="141" spans="1:5" x14ac:dyDescent="0.35">
      <c r="A141" s="16" t="s">
        <v>341</v>
      </c>
      <c r="B141" s="42" t="s">
        <v>300</v>
      </c>
      <c r="C141" s="43">
        <v>14</v>
      </c>
      <c r="D141" s="16"/>
      <c r="E141" s="16"/>
    </row>
    <row r="142" spans="1:5" x14ac:dyDescent="0.35">
      <c r="A142" s="16" t="s">
        <v>352</v>
      </c>
      <c r="B142" s="42" t="s">
        <v>300</v>
      </c>
      <c r="C142" s="43">
        <v>0</v>
      </c>
      <c r="D142" s="16"/>
      <c r="E142" s="16"/>
    </row>
    <row r="143" spans="1:5" x14ac:dyDescent="0.35">
      <c r="A143" s="16" t="s">
        <v>353</v>
      </c>
      <c r="B143" s="16"/>
      <c r="C143" s="23">
        <v>595</v>
      </c>
      <c r="D143" s="16"/>
      <c r="E143" s="28">
        <v>530</v>
      </c>
    </row>
    <row r="144" spans="1:5" x14ac:dyDescent="0.35">
      <c r="A144" s="16" t="s">
        <v>354</v>
      </c>
      <c r="B144" s="42" t="s">
        <v>300</v>
      </c>
      <c r="C144" s="43">
        <v>595</v>
      </c>
      <c r="D144" s="16"/>
      <c r="E144" s="16"/>
    </row>
    <row r="145" spans="1:6" x14ac:dyDescent="0.35">
      <c r="A145" s="16" t="s">
        <v>355</v>
      </c>
      <c r="B145" s="42" t="s">
        <v>300</v>
      </c>
      <c r="C145" s="43">
        <v>29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356</v>
      </c>
      <c r="B147" s="42" t="s">
        <v>300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357</v>
      </c>
      <c r="B152" s="45"/>
      <c r="C152" s="45"/>
      <c r="D152" s="45"/>
      <c r="E152" s="45"/>
    </row>
    <row r="153" spans="1:6" x14ac:dyDescent="0.35">
      <c r="A153" s="47" t="s">
        <v>358</v>
      </c>
      <c r="B153" s="48" t="s">
        <v>359</v>
      </c>
      <c r="C153" s="49" t="s">
        <v>360</v>
      </c>
      <c r="D153" s="48" t="s">
        <v>159</v>
      </c>
      <c r="E153" s="48" t="s">
        <v>230</v>
      </c>
    </row>
    <row r="154" spans="1:6" x14ac:dyDescent="0.35">
      <c r="A154" s="16" t="s">
        <v>338</v>
      </c>
      <c r="B154" s="46">
        <v>13124</v>
      </c>
      <c r="C154" s="46">
        <v>5287</v>
      </c>
      <c r="D154" s="46">
        <v>8654</v>
      </c>
      <c r="E154" s="28">
        <v>27065</v>
      </c>
    </row>
    <row r="155" spans="1:6" x14ac:dyDescent="0.35">
      <c r="A155" s="16" t="s">
        <v>242</v>
      </c>
      <c r="B155" s="46">
        <v>90524</v>
      </c>
      <c r="C155" s="46">
        <v>36468</v>
      </c>
      <c r="D155" s="46">
        <v>59695</v>
      </c>
      <c r="E155" s="28">
        <v>186687</v>
      </c>
    </row>
    <row r="156" spans="1:6" x14ac:dyDescent="0.35">
      <c r="A156" s="16" t="s">
        <v>361</v>
      </c>
      <c r="B156" s="46">
        <v>218480</v>
      </c>
      <c r="C156" s="46">
        <v>88015</v>
      </c>
      <c r="D156" s="46">
        <v>144073</v>
      </c>
      <c r="E156" s="28">
        <v>450568</v>
      </c>
    </row>
    <row r="157" spans="1:6" x14ac:dyDescent="0.35">
      <c r="A157" s="16" t="s">
        <v>288</v>
      </c>
      <c r="B157" s="46">
        <v>990163967</v>
      </c>
      <c r="C157" s="46">
        <v>389112532</v>
      </c>
      <c r="D157" s="46">
        <v>520106540</v>
      </c>
      <c r="E157" s="28">
        <v>1899383039</v>
      </c>
      <c r="F157" s="14"/>
    </row>
    <row r="158" spans="1:6" x14ac:dyDescent="0.35">
      <c r="A158" s="16" t="s">
        <v>289</v>
      </c>
      <c r="B158" s="46">
        <v>481938348</v>
      </c>
      <c r="C158" s="46">
        <v>203927003</v>
      </c>
      <c r="D158" s="46">
        <v>450649631</v>
      </c>
      <c r="E158" s="28">
        <v>1136514982</v>
      </c>
      <c r="F158" s="14"/>
    </row>
    <row r="159" spans="1:6" x14ac:dyDescent="0.35">
      <c r="A159" s="47" t="s">
        <v>362</v>
      </c>
      <c r="B159" s="48" t="s">
        <v>359</v>
      </c>
      <c r="C159" s="49" t="s">
        <v>360</v>
      </c>
      <c r="D159" s="48" t="s">
        <v>159</v>
      </c>
      <c r="E159" s="48" t="s">
        <v>230</v>
      </c>
    </row>
    <row r="160" spans="1:6" x14ac:dyDescent="0.35">
      <c r="A160" s="16" t="s">
        <v>338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361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288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289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363</v>
      </c>
      <c r="B165" s="48" t="s">
        <v>359</v>
      </c>
      <c r="C165" s="49" t="s">
        <v>360</v>
      </c>
      <c r="D165" s="48" t="s">
        <v>159</v>
      </c>
      <c r="E165" s="48" t="s">
        <v>230</v>
      </c>
    </row>
    <row r="166" spans="1:5" x14ac:dyDescent="0.35">
      <c r="A166" s="16" t="s">
        <v>338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361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288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289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364</v>
      </c>
      <c r="B172" s="48" t="s">
        <v>365</v>
      </c>
      <c r="C172" s="49" t="s">
        <v>366</v>
      </c>
      <c r="D172" s="16"/>
      <c r="E172" s="16"/>
    </row>
    <row r="173" spans="1:5" x14ac:dyDescent="0.35">
      <c r="A173" s="21" t="s">
        <v>367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368</v>
      </c>
      <c r="B179" s="34"/>
      <c r="C179" s="34"/>
      <c r="D179" s="34"/>
      <c r="E179" s="34"/>
    </row>
    <row r="180" spans="1:5" x14ac:dyDescent="0.35">
      <c r="A180" s="41" t="s">
        <v>369</v>
      </c>
      <c r="B180" s="41"/>
      <c r="C180" s="41"/>
      <c r="D180" s="41"/>
      <c r="E180" s="41"/>
    </row>
    <row r="181" spans="1:5" x14ac:dyDescent="0.35">
      <c r="A181" s="16" t="s">
        <v>370</v>
      </c>
      <c r="B181" s="42" t="s">
        <v>300</v>
      </c>
      <c r="C181" s="43">
        <v>21191427</v>
      </c>
      <c r="D181" s="16"/>
      <c r="E181" s="16"/>
    </row>
    <row r="182" spans="1:5" x14ac:dyDescent="0.35">
      <c r="A182" s="16" t="s">
        <v>371</v>
      </c>
      <c r="B182" s="42" t="s">
        <v>300</v>
      </c>
      <c r="C182" s="43">
        <v>0</v>
      </c>
      <c r="D182" s="16"/>
      <c r="E182" s="16"/>
    </row>
    <row r="183" spans="1:5" x14ac:dyDescent="0.35">
      <c r="A183" s="21" t="s">
        <v>372</v>
      </c>
      <c r="B183" s="42" t="s">
        <v>300</v>
      </c>
      <c r="C183" s="43">
        <v>-213648</v>
      </c>
      <c r="D183" s="16"/>
      <c r="E183" s="16"/>
    </row>
    <row r="184" spans="1:5" x14ac:dyDescent="0.35">
      <c r="A184" s="16" t="s">
        <v>373</v>
      </c>
      <c r="B184" s="42" t="s">
        <v>300</v>
      </c>
      <c r="C184" s="43">
        <v>11301</v>
      </c>
      <c r="D184" s="16"/>
      <c r="E184" s="16"/>
    </row>
    <row r="185" spans="1:5" x14ac:dyDescent="0.35">
      <c r="A185" s="16" t="s">
        <v>374</v>
      </c>
      <c r="B185" s="42" t="s">
        <v>300</v>
      </c>
      <c r="C185" s="43">
        <v>0</v>
      </c>
      <c r="D185" s="16"/>
      <c r="E185" s="16"/>
    </row>
    <row r="186" spans="1:5" x14ac:dyDescent="0.35">
      <c r="A186" s="16" t="s">
        <v>375</v>
      </c>
      <c r="B186" s="42" t="s">
        <v>300</v>
      </c>
      <c r="C186" s="43">
        <v>5338793</v>
      </c>
      <c r="D186" s="16"/>
      <c r="E186" s="16"/>
    </row>
    <row r="187" spans="1:5" x14ac:dyDescent="0.35">
      <c r="A187" s="16" t="s">
        <v>376</v>
      </c>
      <c r="B187" s="42" t="s">
        <v>300</v>
      </c>
      <c r="C187" s="43">
        <v>3742779</v>
      </c>
      <c r="D187" s="16"/>
      <c r="E187" s="16"/>
    </row>
    <row r="188" spans="1:5" x14ac:dyDescent="0.35">
      <c r="A188" s="16" t="s">
        <v>376</v>
      </c>
      <c r="B188" s="42" t="s">
        <v>300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30070652</v>
      </c>
      <c r="E189" s="16"/>
    </row>
    <row r="190" spans="1:5" x14ac:dyDescent="0.35">
      <c r="A190" s="41" t="s">
        <v>377</v>
      </c>
      <c r="B190" s="41"/>
      <c r="C190" s="41"/>
      <c r="D190" s="41"/>
      <c r="E190" s="41"/>
    </row>
    <row r="191" spans="1:5" x14ac:dyDescent="0.35">
      <c r="A191" s="16" t="s">
        <v>378</v>
      </c>
      <c r="B191" s="42" t="s">
        <v>300</v>
      </c>
      <c r="C191" s="43">
        <v>2011122</v>
      </c>
      <c r="D191" s="16"/>
      <c r="E191" s="16"/>
    </row>
    <row r="192" spans="1:5" x14ac:dyDescent="0.35">
      <c r="A192" s="16" t="s">
        <v>379</v>
      </c>
      <c r="B192" s="42" t="s">
        <v>300</v>
      </c>
      <c r="C192" s="43">
        <v>3792445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5803567</v>
      </c>
      <c r="E193" s="16"/>
    </row>
    <row r="194" spans="1:5" x14ac:dyDescent="0.35">
      <c r="A194" s="41" t="s">
        <v>380</v>
      </c>
      <c r="B194" s="41"/>
      <c r="C194" s="41"/>
      <c r="D194" s="41"/>
      <c r="E194" s="41"/>
    </row>
    <row r="195" spans="1:5" x14ac:dyDescent="0.35">
      <c r="A195" s="16" t="s">
        <v>381</v>
      </c>
      <c r="B195" s="42" t="s">
        <v>300</v>
      </c>
      <c r="C195" s="43">
        <v>0</v>
      </c>
      <c r="D195" s="16"/>
      <c r="E195" s="16"/>
    </row>
    <row r="196" spans="1:5" x14ac:dyDescent="0.35">
      <c r="A196" s="16" t="s">
        <v>382</v>
      </c>
      <c r="B196" s="42" t="s">
        <v>300</v>
      </c>
      <c r="C196" s="43">
        <v>3750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3750</v>
      </c>
      <c r="E197" s="16"/>
    </row>
    <row r="198" spans="1:5" x14ac:dyDescent="0.35">
      <c r="A198" s="41" t="s">
        <v>383</v>
      </c>
      <c r="B198" s="41"/>
      <c r="C198" s="41"/>
      <c r="D198" s="41"/>
      <c r="E198" s="41"/>
    </row>
    <row r="199" spans="1:5" x14ac:dyDescent="0.35">
      <c r="A199" s="16" t="s">
        <v>384</v>
      </c>
      <c r="B199" s="42" t="s">
        <v>300</v>
      </c>
      <c r="C199" s="43">
        <v>0</v>
      </c>
      <c r="D199" s="16"/>
      <c r="E199" s="16"/>
    </row>
    <row r="200" spans="1:5" x14ac:dyDescent="0.35">
      <c r="A200" s="16" t="s">
        <v>385</v>
      </c>
      <c r="B200" s="42" t="s">
        <v>300</v>
      </c>
      <c r="C200" s="43">
        <v>6706681</v>
      </c>
      <c r="D200" s="16"/>
      <c r="E200" s="16"/>
    </row>
    <row r="201" spans="1:5" x14ac:dyDescent="0.35">
      <c r="A201" s="16" t="s">
        <v>159</v>
      </c>
      <c r="B201" s="42" t="s">
        <v>300</v>
      </c>
      <c r="C201" s="43">
        <v>19110777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25817458</v>
      </c>
      <c r="E202" s="16"/>
    </row>
    <row r="203" spans="1:5" x14ac:dyDescent="0.35">
      <c r="A203" s="41" t="s">
        <v>386</v>
      </c>
      <c r="B203" s="41"/>
      <c r="C203" s="41"/>
      <c r="D203" s="41"/>
      <c r="E203" s="41"/>
    </row>
    <row r="204" spans="1:5" x14ac:dyDescent="0.35">
      <c r="A204" s="16" t="s">
        <v>387</v>
      </c>
      <c r="B204" s="42" t="s">
        <v>300</v>
      </c>
      <c r="C204" s="43">
        <v>-152629</v>
      </c>
      <c r="D204" s="16"/>
      <c r="E204" s="16"/>
    </row>
    <row r="205" spans="1:5" x14ac:dyDescent="0.35">
      <c r="A205" s="16" t="s">
        <v>388</v>
      </c>
      <c r="B205" s="42" t="s">
        <v>300</v>
      </c>
      <c r="C205" s="43">
        <v>15210279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15057650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389</v>
      </c>
      <c r="B208" s="34"/>
      <c r="C208" s="34"/>
      <c r="D208" s="34"/>
      <c r="E208" s="34"/>
    </row>
    <row r="209" spans="1:5" x14ac:dyDescent="0.35">
      <c r="A209" s="45" t="s">
        <v>390</v>
      </c>
      <c r="B209" s="34"/>
      <c r="C209" s="34"/>
      <c r="D209" s="34"/>
      <c r="E209" s="34"/>
    </row>
    <row r="210" spans="1:5" x14ac:dyDescent="0.3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x14ac:dyDescent="0.35">
      <c r="A211" s="16" t="s">
        <v>395</v>
      </c>
      <c r="B211" s="46">
        <v>23626040.280000001</v>
      </c>
      <c r="C211" s="43">
        <v>0</v>
      </c>
      <c r="D211" s="46">
        <v>0</v>
      </c>
      <c r="E211" s="28">
        <v>23626040.280000001</v>
      </c>
    </row>
    <row r="212" spans="1:5" x14ac:dyDescent="0.35">
      <c r="A212" s="16" t="s">
        <v>396</v>
      </c>
      <c r="B212" s="46">
        <v>12813384.43</v>
      </c>
      <c r="C212" s="43">
        <v>1.862645149230957E-9</v>
      </c>
      <c r="D212" s="46">
        <v>0</v>
      </c>
      <c r="E212" s="28">
        <v>12813384.430000002</v>
      </c>
    </row>
    <row r="213" spans="1:5" x14ac:dyDescent="0.35">
      <c r="A213" s="16" t="s">
        <v>397</v>
      </c>
      <c r="B213" s="46">
        <v>566406465.28999996</v>
      </c>
      <c r="C213" s="43">
        <v>238207</v>
      </c>
      <c r="D213" s="46">
        <v>65847.98</v>
      </c>
      <c r="E213" s="28">
        <v>566578824.30999994</v>
      </c>
    </row>
    <row r="214" spans="1:5" x14ac:dyDescent="0.35">
      <c r="A214" s="16" t="s">
        <v>398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399</v>
      </c>
      <c r="B215" s="46">
        <v>58618450.899999999</v>
      </c>
      <c r="C215" s="43">
        <v>0</v>
      </c>
      <c r="D215" s="46">
        <v>0</v>
      </c>
      <c r="E215" s="28">
        <v>58618450.899999999</v>
      </c>
    </row>
    <row r="216" spans="1:5" x14ac:dyDescent="0.35">
      <c r="A216" s="16" t="s">
        <v>400</v>
      </c>
      <c r="B216" s="46">
        <v>209132259.15000001</v>
      </c>
      <c r="C216" s="43">
        <v>2533346.3399998546</v>
      </c>
      <c r="D216" s="46">
        <v>0</v>
      </c>
      <c r="E216" s="28">
        <v>211665605.48999986</v>
      </c>
    </row>
    <row r="217" spans="1:5" x14ac:dyDescent="0.35">
      <c r="A217" s="16" t="s">
        <v>401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402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403</v>
      </c>
      <c r="B219" s="46">
        <v>21977080.34</v>
      </c>
      <c r="C219" s="43">
        <v>8516318</v>
      </c>
      <c r="D219" s="46">
        <v>2783220</v>
      </c>
      <c r="E219" s="28">
        <v>27710178.34</v>
      </c>
    </row>
    <row r="220" spans="1:5" x14ac:dyDescent="0.35">
      <c r="A220" s="16" t="s">
        <v>230</v>
      </c>
      <c r="B220" s="28">
        <v>892573680.38999999</v>
      </c>
      <c r="C220" s="235">
        <v>11287871.339999856</v>
      </c>
      <c r="D220" s="28">
        <v>2849067.98</v>
      </c>
      <c r="E220" s="28">
        <v>901012483.74999988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404</v>
      </c>
      <c r="B222" s="45"/>
      <c r="C222" s="45"/>
      <c r="D222" s="45"/>
      <c r="E222" s="45"/>
    </row>
    <row r="223" spans="1:5" x14ac:dyDescent="0.3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x14ac:dyDescent="0.35">
      <c r="A224" s="16" t="s">
        <v>395</v>
      </c>
      <c r="B224" s="51"/>
      <c r="C224" s="50"/>
      <c r="D224" s="51"/>
      <c r="E224" s="16"/>
    </row>
    <row r="225" spans="1:6" x14ac:dyDescent="0.35">
      <c r="A225" s="16" t="s">
        <v>396</v>
      </c>
      <c r="B225" s="46">
        <v>9063268.8300000001</v>
      </c>
      <c r="C225" s="43">
        <v>585333.53999999911</v>
      </c>
      <c r="D225" s="46">
        <v>0</v>
      </c>
      <c r="E225" s="28">
        <v>9648602.3699999992</v>
      </c>
    </row>
    <row r="226" spans="1:6" x14ac:dyDescent="0.35">
      <c r="A226" s="16" t="s">
        <v>397</v>
      </c>
      <c r="B226" s="46">
        <v>231937473.06</v>
      </c>
      <c r="C226" s="43">
        <v>20514317.52999999</v>
      </c>
      <c r="D226" s="46">
        <v>65973.829999990601</v>
      </c>
      <c r="E226" s="28">
        <v>252385816.76000002</v>
      </c>
    </row>
    <row r="227" spans="1:6" x14ac:dyDescent="0.35">
      <c r="A227" s="16" t="s">
        <v>398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399</v>
      </c>
      <c r="B228" s="46">
        <v>48444922.119999997</v>
      </c>
      <c r="C228" s="43">
        <v>653386.70000000298</v>
      </c>
      <c r="D228" s="46">
        <v>0</v>
      </c>
      <c r="E228" s="28">
        <v>49098308.82</v>
      </c>
    </row>
    <row r="229" spans="1:6" x14ac:dyDescent="0.35">
      <c r="A229" s="16" t="s">
        <v>400</v>
      </c>
      <c r="B229" s="46">
        <v>186238596.74000001</v>
      </c>
      <c r="C229" s="43">
        <v>5713491.2300000191</v>
      </c>
      <c r="D229" s="46">
        <v>0</v>
      </c>
      <c r="E229" s="28">
        <v>191952087.97000003</v>
      </c>
    </row>
    <row r="230" spans="1:6" x14ac:dyDescent="0.35">
      <c r="A230" s="16" t="s">
        <v>401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402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403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475684260.75</v>
      </c>
      <c r="C233" s="235">
        <v>27466529.000000011</v>
      </c>
      <c r="D233" s="28">
        <v>65973.829999990601</v>
      </c>
      <c r="E233" s="28">
        <v>503084815.92000008</v>
      </c>
    </row>
    <row r="234" spans="1:6" x14ac:dyDescent="0.35">
      <c r="A234" s="16"/>
      <c r="B234" s="16"/>
      <c r="C234" s="23"/>
      <c r="D234" s="16"/>
      <c r="E234" s="16"/>
      <c r="F234" s="11">
        <v>397927667.8299998</v>
      </c>
    </row>
    <row r="235" spans="1:6" x14ac:dyDescent="0.35">
      <c r="A235" s="34" t="s">
        <v>405</v>
      </c>
      <c r="B235" s="34"/>
      <c r="C235" s="34"/>
      <c r="D235" s="34"/>
      <c r="E235" s="34"/>
    </row>
    <row r="236" spans="1:6" x14ac:dyDescent="0.35">
      <c r="A236" s="34"/>
      <c r="B236" s="343" t="s">
        <v>406</v>
      </c>
      <c r="C236" s="343"/>
      <c r="D236" s="34"/>
      <c r="E236" s="34"/>
    </row>
    <row r="237" spans="1:6" x14ac:dyDescent="0.35">
      <c r="A237" s="52" t="s">
        <v>406</v>
      </c>
      <c r="B237" s="34"/>
      <c r="C237" s="43">
        <v>-12925779</v>
      </c>
      <c r="D237" s="36">
        <v>-12925779</v>
      </c>
      <c r="E237" s="34"/>
    </row>
    <row r="238" spans="1:6" x14ac:dyDescent="0.35">
      <c r="A238" s="41" t="s">
        <v>407</v>
      </c>
      <c r="B238" s="41"/>
      <c r="C238" s="41"/>
      <c r="D238" s="41"/>
      <c r="E238" s="41"/>
    </row>
    <row r="239" spans="1:6" x14ac:dyDescent="0.35">
      <c r="A239" s="16" t="s">
        <v>408</v>
      </c>
      <c r="B239" s="42" t="s">
        <v>300</v>
      </c>
      <c r="C239" s="43">
        <v>1149340769</v>
      </c>
      <c r="D239" s="16"/>
      <c r="E239" s="16"/>
    </row>
    <row r="240" spans="1:6" x14ac:dyDescent="0.35">
      <c r="A240" s="16" t="s">
        <v>409</v>
      </c>
      <c r="B240" s="42" t="s">
        <v>300</v>
      </c>
      <c r="C240" s="43">
        <v>476104693</v>
      </c>
      <c r="D240" s="16"/>
      <c r="E240" s="16"/>
    </row>
    <row r="241" spans="1:5" x14ac:dyDescent="0.35">
      <c r="A241" s="16" t="s">
        <v>410</v>
      </c>
      <c r="B241" s="42" t="s">
        <v>300</v>
      </c>
      <c r="C241" s="43">
        <v>15524692</v>
      </c>
      <c r="D241" s="16"/>
      <c r="E241" s="16"/>
    </row>
    <row r="242" spans="1:5" x14ac:dyDescent="0.35">
      <c r="A242" s="16" t="s">
        <v>411</v>
      </c>
      <c r="B242" s="42" t="s">
        <v>300</v>
      </c>
      <c r="C242" s="43">
        <v>82251018</v>
      </c>
      <c r="D242" s="16"/>
      <c r="E242" s="16"/>
    </row>
    <row r="243" spans="1:5" x14ac:dyDescent="0.35">
      <c r="A243" s="16" t="s">
        <v>412</v>
      </c>
      <c r="B243" s="42" t="s">
        <v>300</v>
      </c>
      <c r="C243" s="43">
        <v>419429477</v>
      </c>
      <c r="D243" s="16"/>
      <c r="E243" s="16"/>
    </row>
    <row r="244" spans="1:5" x14ac:dyDescent="0.35">
      <c r="A244" s="16" t="s">
        <v>413</v>
      </c>
      <c r="B244" s="42" t="s">
        <v>300</v>
      </c>
      <c r="C244" s="43">
        <v>26551372.189999998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v>2169202021.1900001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300</v>
      </c>
      <c r="C247" s="43">
        <v>2485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300</v>
      </c>
      <c r="C249" s="43">
        <v>25013427</v>
      </c>
      <c r="D249" s="16"/>
      <c r="E249" s="16"/>
    </row>
    <row r="250" spans="1:5" x14ac:dyDescent="0.35">
      <c r="A250" s="22" t="s">
        <v>418</v>
      </c>
      <c r="B250" s="42" t="s">
        <v>300</v>
      </c>
      <c r="C250" s="43">
        <v>29113796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v>54127223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300</v>
      </c>
      <c r="C254" s="43">
        <v>0</v>
      </c>
      <c r="D254" s="16"/>
      <c r="E254" s="16"/>
    </row>
    <row r="255" spans="1:5" x14ac:dyDescent="0.35">
      <c r="A255" s="16" t="s">
        <v>420</v>
      </c>
      <c r="B255" s="42" t="s">
        <v>300</v>
      </c>
      <c r="C255" s="43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v>2210403465.1900001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300</v>
      </c>
      <c r="C266" s="43">
        <v>51779763</v>
      </c>
      <c r="D266" s="16"/>
      <c r="E266" s="16"/>
    </row>
    <row r="267" spans="1:5" x14ac:dyDescent="0.35">
      <c r="A267" s="16" t="s">
        <v>427</v>
      </c>
      <c r="B267" s="42" t="s">
        <v>300</v>
      </c>
      <c r="C267" s="43">
        <v>0</v>
      </c>
      <c r="D267" s="16"/>
      <c r="E267" s="16"/>
    </row>
    <row r="268" spans="1:5" x14ac:dyDescent="0.35">
      <c r="A268" s="16" t="s">
        <v>428</v>
      </c>
      <c r="B268" s="42" t="s">
        <v>300</v>
      </c>
      <c r="C268" s="43">
        <v>499020200</v>
      </c>
      <c r="D268" s="16"/>
      <c r="E268" s="16"/>
    </row>
    <row r="269" spans="1:5" x14ac:dyDescent="0.35">
      <c r="A269" s="16" t="s">
        <v>429</v>
      </c>
      <c r="B269" s="42" t="s">
        <v>300</v>
      </c>
      <c r="C269" s="43">
        <v>365579227</v>
      </c>
      <c r="D269" s="16"/>
      <c r="E269" s="16"/>
    </row>
    <row r="270" spans="1:5" x14ac:dyDescent="0.35">
      <c r="A270" s="16" t="s">
        <v>430</v>
      </c>
      <c r="B270" s="42" t="s">
        <v>300</v>
      </c>
      <c r="C270" s="43">
        <v>0</v>
      </c>
      <c r="D270" s="16"/>
      <c r="E270" s="16"/>
    </row>
    <row r="271" spans="1:5" x14ac:dyDescent="0.35">
      <c r="A271" s="16" t="s">
        <v>431</v>
      </c>
      <c r="B271" s="42" t="s">
        <v>300</v>
      </c>
      <c r="C271" s="43">
        <v>22943055</v>
      </c>
      <c r="D271" s="16"/>
      <c r="E271" s="16"/>
    </row>
    <row r="272" spans="1:5" x14ac:dyDescent="0.35">
      <c r="A272" s="16" t="s">
        <v>432</v>
      </c>
      <c r="B272" s="42" t="s">
        <v>300</v>
      </c>
      <c r="C272" s="43">
        <v>0</v>
      </c>
      <c r="D272" s="16"/>
      <c r="E272" s="16"/>
    </row>
    <row r="273" spans="1:5" x14ac:dyDescent="0.35">
      <c r="A273" s="16" t="s">
        <v>433</v>
      </c>
      <c r="B273" s="42" t="s">
        <v>300</v>
      </c>
      <c r="C273" s="43">
        <v>11754256</v>
      </c>
      <c r="D273" s="16"/>
      <c r="E273" s="16"/>
    </row>
    <row r="274" spans="1:5" x14ac:dyDescent="0.35">
      <c r="A274" s="16" t="s">
        <v>434</v>
      </c>
      <c r="B274" s="42" t="s">
        <v>300</v>
      </c>
      <c r="C274" s="43">
        <v>4080623</v>
      </c>
      <c r="D274" s="16"/>
      <c r="E274" s="16"/>
    </row>
    <row r="275" spans="1:5" x14ac:dyDescent="0.35">
      <c r="A275" s="16" t="s">
        <v>435</v>
      </c>
      <c r="B275" s="42" t="s">
        <v>300</v>
      </c>
      <c r="C275" s="43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v>223998670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300</v>
      </c>
      <c r="C278" s="43">
        <v>0</v>
      </c>
      <c r="D278" s="16"/>
      <c r="E278" s="16"/>
    </row>
    <row r="279" spans="1:5" x14ac:dyDescent="0.35">
      <c r="A279" s="16" t="s">
        <v>427</v>
      </c>
      <c r="B279" s="42" t="s">
        <v>300</v>
      </c>
      <c r="C279" s="43">
        <v>0</v>
      </c>
      <c r="D279" s="16"/>
      <c r="E279" s="16"/>
    </row>
    <row r="280" spans="1:5" x14ac:dyDescent="0.35">
      <c r="A280" s="16" t="s">
        <v>438</v>
      </c>
      <c r="B280" s="42" t="s">
        <v>300</v>
      </c>
      <c r="C280" s="43">
        <v>21278206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v>21278206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395</v>
      </c>
      <c r="B283" s="42" t="s">
        <v>300</v>
      </c>
      <c r="C283" s="43">
        <v>23626040</v>
      </c>
      <c r="D283" s="16"/>
      <c r="E283" s="16"/>
    </row>
    <row r="284" spans="1:5" x14ac:dyDescent="0.35">
      <c r="A284" s="16" t="s">
        <v>396</v>
      </c>
      <c r="B284" s="42" t="s">
        <v>300</v>
      </c>
      <c r="C284" s="43">
        <v>12813384</v>
      </c>
      <c r="D284" s="16"/>
      <c r="E284" s="16"/>
    </row>
    <row r="285" spans="1:5" x14ac:dyDescent="0.35">
      <c r="A285" s="16" t="s">
        <v>397</v>
      </c>
      <c r="B285" s="42" t="s">
        <v>300</v>
      </c>
      <c r="C285" s="43">
        <v>576714615</v>
      </c>
      <c r="D285" s="16"/>
      <c r="E285" s="16"/>
    </row>
    <row r="286" spans="1:5" x14ac:dyDescent="0.35">
      <c r="A286" s="16" t="s">
        <v>441</v>
      </c>
      <c r="B286" s="42" t="s">
        <v>300</v>
      </c>
      <c r="C286" s="43">
        <v>0</v>
      </c>
      <c r="D286" s="16"/>
      <c r="E286" s="16"/>
    </row>
    <row r="287" spans="1:5" x14ac:dyDescent="0.35">
      <c r="A287" s="16" t="s">
        <v>442</v>
      </c>
      <c r="B287" s="42" t="s">
        <v>300</v>
      </c>
      <c r="C287" s="43">
        <v>58618451</v>
      </c>
      <c r="D287" s="16"/>
      <c r="E287" s="16"/>
    </row>
    <row r="288" spans="1:5" x14ac:dyDescent="0.35">
      <c r="A288" s="16" t="s">
        <v>443</v>
      </c>
      <c r="B288" s="42" t="s">
        <v>300</v>
      </c>
      <c r="C288" s="43">
        <v>211665605</v>
      </c>
      <c r="D288" s="16"/>
      <c r="E288" s="16"/>
    </row>
    <row r="289" spans="1:5" x14ac:dyDescent="0.35">
      <c r="A289" s="16" t="s">
        <v>402</v>
      </c>
      <c r="B289" s="42" t="s">
        <v>300</v>
      </c>
      <c r="C289" s="43">
        <v>0</v>
      </c>
      <c r="D289" s="16"/>
      <c r="E289" s="16"/>
    </row>
    <row r="290" spans="1:5" x14ac:dyDescent="0.35">
      <c r="A290" s="16" t="s">
        <v>403</v>
      </c>
      <c r="B290" s="42" t="s">
        <v>300</v>
      </c>
      <c r="C290" s="43">
        <v>17103648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v>900541743</v>
      </c>
      <c r="E291" s="16"/>
    </row>
    <row r="292" spans="1:5" x14ac:dyDescent="0.35">
      <c r="A292" s="16" t="s">
        <v>445</v>
      </c>
      <c r="B292" s="42" t="s">
        <v>300</v>
      </c>
      <c r="C292" s="43">
        <v>503084816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v>397456927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300</v>
      </c>
      <c r="C295" s="43">
        <v>0</v>
      </c>
      <c r="D295" s="16"/>
      <c r="E295" s="16"/>
    </row>
    <row r="296" spans="1:5" x14ac:dyDescent="0.35">
      <c r="A296" s="16" t="s">
        <v>449</v>
      </c>
      <c r="B296" s="42" t="s">
        <v>300</v>
      </c>
      <c r="C296" s="43">
        <v>0</v>
      </c>
      <c r="D296" s="16"/>
      <c r="E296" s="16"/>
    </row>
    <row r="297" spans="1:5" x14ac:dyDescent="0.35">
      <c r="A297" s="16" t="s">
        <v>450</v>
      </c>
      <c r="B297" s="42" t="s">
        <v>300</v>
      </c>
      <c r="C297" s="43">
        <v>0</v>
      </c>
      <c r="D297" s="16"/>
      <c r="E297" s="16"/>
    </row>
    <row r="298" spans="1:5" x14ac:dyDescent="0.35">
      <c r="A298" s="16" t="s">
        <v>438</v>
      </c>
      <c r="B298" s="42" t="s">
        <v>300</v>
      </c>
      <c r="C298" s="43">
        <v>36054295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v>36054295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300</v>
      </c>
      <c r="C302" s="43">
        <v>0</v>
      </c>
      <c r="D302" s="16"/>
      <c r="E302" s="16"/>
    </row>
    <row r="303" spans="1:5" x14ac:dyDescent="0.35">
      <c r="A303" s="16" t="s">
        <v>454</v>
      </c>
      <c r="B303" s="42" t="s">
        <v>300</v>
      </c>
      <c r="C303" s="43">
        <v>0</v>
      </c>
      <c r="D303" s="16"/>
      <c r="E303" s="16"/>
    </row>
    <row r="304" spans="1:5" x14ac:dyDescent="0.35">
      <c r="A304" s="16" t="s">
        <v>455</v>
      </c>
      <c r="B304" s="42" t="s">
        <v>300</v>
      </c>
      <c r="C304" s="43">
        <v>0</v>
      </c>
      <c r="D304" s="16"/>
      <c r="E304" s="16"/>
    </row>
    <row r="305" spans="1:6" x14ac:dyDescent="0.35">
      <c r="A305" s="16" t="s">
        <v>456</v>
      </c>
      <c r="B305" s="42" t="s">
        <v>300</v>
      </c>
      <c r="C305" s="43">
        <v>0</v>
      </c>
      <c r="D305" s="16"/>
      <c r="E305" s="16"/>
    </row>
    <row r="306" spans="1:6" x14ac:dyDescent="0.35">
      <c r="A306" s="16" t="s">
        <v>457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458</v>
      </c>
      <c r="B308" s="16"/>
      <c r="C308" s="23"/>
      <c r="D308" s="28">
        <v>678788098</v>
      </c>
      <c r="E308" s="16"/>
    </row>
    <row r="309" spans="1:6" x14ac:dyDescent="0.35">
      <c r="A309" s="16"/>
      <c r="B309" s="16"/>
      <c r="C309" s="23"/>
      <c r="D309" s="16"/>
      <c r="E309" s="16"/>
      <c r="F309" s="11">
        <v>678788098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459</v>
      </c>
      <c r="B312" s="34"/>
      <c r="C312" s="34"/>
      <c r="D312" s="34"/>
      <c r="E312" s="34"/>
    </row>
    <row r="313" spans="1:6" x14ac:dyDescent="0.35">
      <c r="A313" s="41" t="s">
        <v>460</v>
      </c>
      <c r="B313" s="41"/>
      <c r="C313" s="41"/>
      <c r="D313" s="41"/>
      <c r="E313" s="41"/>
    </row>
    <row r="314" spans="1:6" x14ac:dyDescent="0.35">
      <c r="A314" s="16" t="s">
        <v>461</v>
      </c>
      <c r="B314" s="42" t="s">
        <v>300</v>
      </c>
      <c r="C314" s="43">
        <v>0</v>
      </c>
      <c r="D314" s="16"/>
      <c r="E314" s="16"/>
    </row>
    <row r="315" spans="1:6" x14ac:dyDescent="0.35">
      <c r="A315" s="16" t="s">
        <v>462</v>
      </c>
      <c r="B315" s="42" t="s">
        <v>300</v>
      </c>
      <c r="C315" s="43">
        <v>52157001</v>
      </c>
      <c r="D315" s="16"/>
      <c r="E315" s="16"/>
    </row>
    <row r="316" spans="1:6" x14ac:dyDescent="0.35">
      <c r="A316" s="16" t="s">
        <v>463</v>
      </c>
      <c r="B316" s="42" t="s">
        <v>300</v>
      </c>
      <c r="C316" s="43">
        <v>1407984</v>
      </c>
      <c r="D316" s="16"/>
      <c r="E316" s="16"/>
    </row>
    <row r="317" spans="1:6" x14ac:dyDescent="0.35">
      <c r="A317" s="16" t="s">
        <v>464</v>
      </c>
      <c r="B317" s="42" t="s">
        <v>300</v>
      </c>
      <c r="C317" s="43">
        <v>3597034</v>
      </c>
      <c r="D317" s="16"/>
      <c r="E317" s="16"/>
    </row>
    <row r="318" spans="1:6" x14ac:dyDescent="0.35">
      <c r="A318" s="16" t="s">
        <v>465</v>
      </c>
      <c r="B318" s="42" t="s">
        <v>300</v>
      </c>
      <c r="C318" s="43">
        <v>0</v>
      </c>
      <c r="D318" s="16"/>
      <c r="E318" s="16"/>
    </row>
    <row r="319" spans="1:6" x14ac:dyDescent="0.35">
      <c r="A319" s="16" t="s">
        <v>466</v>
      </c>
      <c r="B319" s="42" t="s">
        <v>300</v>
      </c>
      <c r="C319" s="43">
        <v>344669</v>
      </c>
      <c r="D319" s="16"/>
      <c r="E319" s="16"/>
    </row>
    <row r="320" spans="1:6" x14ac:dyDescent="0.35">
      <c r="A320" s="16" t="s">
        <v>467</v>
      </c>
      <c r="B320" s="42" t="s">
        <v>300</v>
      </c>
      <c r="C320" s="43">
        <v>0</v>
      </c>
      <c r="D320" s="16"/>
      <c r="E320" s="16"/>
    </row>
    <row r="321" spans="1:5" x14ac:dyDescent="0.35">
      <c r="A321" s="16" t="s">
        <v>468</v>
      </c>
      <c r="B321" s="42" t="s">
        <v>300</v>
      </c>
      <c r="C321" s="43">
        <v>0</v>
      </c>
      <c r="D321" s="16"/>
      <c r="E321" s="16"/>
    </row>
    <row r="322" spans="1:5" x14ac:dyDescent="0.35">
      <c r="A322" s="16" t="s">
        <v>469</v>
      </c>
      <c r="B322" s="42" t="s">
        <v>300</v>
      </c>
      <c r="C322" s="43">
        <v>4501824</v>
      </c>
      <c r="D322" s="16"/>
      <c r="E322" s="16"/>
    </row>
    <row r="323" spans="1:5" x14ac:dyDescent="0.35">
      <c r="A323" s="16" t="s">
        <v>470</v>
      </c>
      <c r="B323" s="42" t="s">
        <v>300</v>
      </c>
      <c r="C323" s="43">
        <v>0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v>62008512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300</v>
      </c>
      <c r="C326" s="43">
        <v>0</v>
      </c>
      <c r="D326" s="16"/>
      <c r="E326" s="16"/>
    </row>
    <row r="327" spans="1:5" x14ac:dyDescent="0.35">
      <c r="A327" s="16" t="s">
        <v>474</v>
      </c>
      <c r="B327" s="42" t="s">
        <v>300</v>
      </c>
      <c r="C327" s="43">
        <v>0</v>
      </c>
      <c r="D327" s="16"/>
      <c r="E327" s="16"/>
    </row>
    <row r="328" spans="1:5" x14ac:dyDescent="0.35">
      <c r="A328" s="16" t="s">
        <v>475</v>
      </c>
      <c r="B328" s="42" t="s">
        <v>300</v>
      </c>
      <c r="C328" s="43">
        <v>-59960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v>-59960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300</v>
      </c>
      <c r="C331" s="43">
        <v>0</v>
      </c>
      <c r="D331" s="16"/>
      <c r="E331" s="16"/>
    </row>
    <row r="332" spans="1:5" x14ac:dyDescent="0.35">
      <c r="A332" s="16" t="s">
        <v>479</v>
      </c>
      <c r="B332" s="42" t="s">
        <v>300</v>
      </c>
      <c r="C332" s="43">
        <v>0</v>
      </c>
      <c r="D332" s="16"/>
      <c r="E332" s="16"/>
    </row>
    <row r="333" spans="1:5" x14ac:dyDescent="0.35">
      <c r="A333" s="16" t="s">
        <v>480</v>
      </c>
      <c r="B333" s="42" t="s">
        <v>300</v>
      </c>
      <c r="C333" s="43">
        <v>0</v>
      </c>
      <c r="D333" s="16"/>
      <c r="E333" s="16"/>
    </row>
    <row r="334" spans="1:5" x14ac:dyDescent="0.35">
      <c r="A334" s="22" t="s">
        <v>481</v>
      </c>
      <c r="B334" s="42" t="s">
        <v>300</v>
      </c>
      <c r="C334" s="43">
        <v>4739090</v>
      </c>
      <c r="D334" s="16"/>
      <c r="E334" s="16"/>
    </row>
    <row r="335" spans="1:5" x14ac:dyDescent="0.35">
      <c r="A335" s="16" t="s">
        <v>482</v>
      </c>
      <c r="B335" s="42" t="s">
        <v>300</v>
      </c>
      <c r="C335" s="43">
        <v>1244279</v>
      </c>
      <c r="D335" s="16"/>
      <c r="E335" s="16"/>
    </row>
    <row r="336" spans="1:5" x14ac:dyDescent="0.35">
      <c r="A336" s="22" t="s">
        <v>483</v>
      </c>
      <c r="B336" s="42" t="s">
        <v>300</v>
      </c>
      <c r="C336" s="43">
        <v>0</v>
      </c>
      <c r="D336" s="16"/>
      <c r="E336" s="16"/>
    </row>
    <row r="337" spans="1:5" x14ac:dyDescent="0.35">
      <c r="A337" s="22" t="s">
        <v>484</v>
      </c>
      <c r="B337" s="42" t="s">
        <v>300</v>
      </c>
      <c r="C337" s="281">
        <v>0</v>
      </c>
      <c r="D337" s="16"/>
      <c r="E337" s="16"/>
    </row>
    <row r="338" spans="1:5" x14ac:dyDescent="0.35">
      <c r="A338" s="16" t="s">
        <v>485</v>
      </c>
      <c r="B338" s="42" t="s">
        <v>300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486</v>
      </c>
      <c r="B340" s="16"/>
      <c r="C340" s="23"/>
      <c r="D340" s="28">
        <v>0</v>
      </c>
      <c r="E340" s="16"/>
    </row>
    <row r="341" spans="1:5" x14ac:dyDescent="0.35">
      <c r="A341" s="16" t="s">
        <v>487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300</v>
      </c>
      <c r="C343" s="257">
        <v>205832799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300</v>
      </c>
      <c r="C345" s="213">
        <v>0</v>
      </c>
      <c r="D345" s="16"/>
      <c r="E345" s="16"/>
    </row>
    <row r="346" spans="1:5" x14ac:dyDescent="0.35">
      <c r="A346" s="16" t="s">
        <v>490</v>
      </c>
      <c r="B346" s="42" t="s">
        <v>300</v>
      </c>
      <c r="C346" s="213">
        <v>0</v>
      </c>
      <c r="D346" s="16"/>
      <c r="E346" s="16"/>
    </row>
    <row r="347" spans="1:5" x14ac:dyDescent="0.35">
      <c r="A347" s="16" t="s">
        <v>491</v>
      </c>
      <c r="B347" s="42" t="s">
        <v>300</v>
      </c>
      <c r="C347" s="213">
        <v>0</v>
      </c>
      <c r="D347" s="16"/>
      <c r="E347" s="16"/>
    </row>
    <row r="348" spans="1:5" x14ac:dyDescent="0.35">
      <c r="A348" s="16" t="s">
        <v>492</v>
      </c>
      <c r="B348" s="42" t="s">
        <v>300</v>
      </c>
      <c r="C348" s="213">
        <v>0</v>
      </c>
      <c r="D348" s="16"/>
      <c r="E348" s="16"/>
    </row>
    <row r="349" spans="1:5" x14ac:dyDescent="0.35">
      <c r="A349" s="16" t="s">
        <v>493</v>
      </c>
      <c r="B349" s="42" t="s">
        <v>300</v>
      </c>
      <c r="C349" s="213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v>275574409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v>678788098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300</v>
      </c>
      <c r="C358" s="213">
        <v>1899383039</v>
      </c>
      <c r="D358" s="16"/>
      <c r="E358" s="16"/>
    </row>
    <row r="359" spans="1:5" x14ac:dyDescent="0.35">
      <c r="A359" s="16" t="s">
        <v>499</v>
      </c>
      <c r="B359" s="42" t="s">
        <v>300</v>
      </c>
      <c r="C359" s="213">
        <v>1136514982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v>3035898021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43">
        <v>-12925779</v>
      </c>
      <c r="D362" s="16"/>
      <c r="E362" s="41"/>
    </row>
    <row r="363" spans="1:5" x14ac:dyDescent="0.35">
      <c r="A363" s="16" t="s">
        <v>502</v>
      </c>
      <c r="B363" s="42" t="s">
        <v>300</v>
      </c>
      <c r="C363" s="43">
        <v>2169202021.1900001</v>
      </c>
      <c r="D363" s="16"/>
      <c r="E363" s="16"/>
    </row>
    <row r="364" spans="1:5" x14ac:dyDescent="0.35">
      <c r="A364" s="16" t="s">
        <v>503</v>
      </c>
      <c r="B364" s="42" t="s">
        <v>300</v>
      </c>
      <c r="C364" s="43">
        <v>54127223</v>
      </c>
      <c r="D364" s="16"/>
      <c r="E364" s="16"/>
    </row>
    <row r="365" spans="1:5" x14ac:dyDescent="0.35">
      <c r="A365" s="16" t="s">
        <v>504</v>
      </c>
      <c r="B365" s="42" t="s">
        <v>300</v>
      </c>
      <c r="C365" s="43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v>2210403465.1900001</v>
      </c>
      <c r="E366" s="16"/>
    </row>
    <row r="367" spans="1:5" x14ac:dyDescent="0.35">
      <c r="A367" s="16" t="s">
        <v>505</v>
      </c>
      <c r="B367" s="16"/>
      <c r="C367" s="23"/>
      <c r="D367" s="28">
        <v>825494555.80999994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300</v>
      </c>
      <c r="C370" s="238">
        <v>0</v>
      </c>
      <c r="D370" s="28">
        <v>0</v>
      </c>
      <c r="E370" s="28"/>
    </row>
    <row r="371" spans="1:6" x14ac:dyDescent="0.35">
      <c r="A371" s="55" t="s">
        <v>509</v>
      </c>
      <c r="B371" s="36" t="s">
        <v>300</v>
      </c>
      <c r="C371" s="238">
        <v>0</v>
      </c>
      <c r="D371" s="28">
        <v>0</v>
      </c>
      <c r="E371" s="28"/>
    </row>
    <row r="372" spans="1:6" x14ac:dyDescent="0.35">
      <c r="A372" s="55" t="s">
        <v>510</v>
      </c>
      <c r="B372" s="36" t="s">
        <v>300</v>
      </c>
      <c r="C372" s="238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300</v>
      </c>
      <c r="C373" s="238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300</v>
      </c>
      <c r="C374" s="238">
        <v>0</v>
      </c>
      <c r="D374" s="28">
        <v>0</v>
      </c>
      <c r="E374" s="28"/>
    </row>
    <row r="375" spans="1:6" x14ac:dyDescent="0.35">
      <c r="A375" s="55" t="s">
        <v>513</v>
      </c>
      <c r="B375" s="36" t="s">
        <v>300</v>
      </c>
      <c r="C375" s="238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300</v>
      </c>
      <c r="C376" s="238">
        <v>0</v>
      </c>
      <c r="D376" s="28">
        <v>0</v>
      </c>
      <c r="E376" s="28"/>
    </row>
    <row r="377" spans="1:6" x14ac:dyDescent="0.35">
      <c r="A377" s="55" t="s">
        <v>515</v>
      </c>
      <c r="B377" s="36" t="s">
        <v>300</v>
      </c>
      <c r="C377" s="238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300</v>
      </c>
      <c r="C378" s="238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300</v>
      </c>
      <c r="C379" s="238">
        <v>0</v>
      </c>
      <c r="D379" s="28">
        <v>0</v>
      </c>
      <c r="E379" s="28"/>
    </row>
    <row r="380" spans="1:6" x14ac:dyDescent="0.35">
      <c r="A380" s="55" t="s">
        <v>518</v>
      </c>
      <c r="B380" s="36" t="s">
        <v>300</v>
      </c>
      <c r="C380" s="214">
        <v>24733052</v>
      </c>
      <c r="D380" s="28">
        <v>0</v>
      </c>
      <c r="E380" s="215" t="s">
        <v>1054</v>
      </c>
      <c r="F380" s="56"/>
    </row>
    <row r="381" spans="1:6" x14ac:dyDescent="0.35">
      <c r="A381" s="57" t="s">
        <v>519</v>
      </c>
      <c r="B381" s="42"/>
      <c r="C381" s="42"/>
      <c r="D381" s="28">
        <v>24733052</v>
      </c>
      <c r="E381" s="28"/>
      <c r="F381" s="56"/>
    </row>
    <row r="382" spans="1:6" x14ac:dyDescent="0.35">
      <c r="A382" s="52" t="s">
        <v>520</v>
      </c>
      <c r="B382" s="42" t="s">
        <v>300</v>
      </c>
      <c r="C382" s="43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v>24733052</v>
      </c>
      <c r="E383" s="16"/>
    </row>
    <row r="384" spans="1:6" x14ac:dyDescent="0.35">
      <c r="A384" s="16" t="s">
        <v>522</v>
      </c>
      <c r="B384" s="16"/>
      <c r="C384" s="23"/>
      <c r="D384" s="28">
        <v>850227607.80999994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300</v>
      </c>
      <c r="C389" s="43">
        <v>382339748</v>
      </c>
      <c r="D389" s="16"/>
      <c r="E389" s="16"/>
    </row>
    <row r="390" spans="1:5" x14ac:dyDescent="0.35">
      <c r="A390" s="16" t="s">
        <v>11</v>
      </c>
      <c r="B390" s="42" t="s">
        <v>300</v>
      </c>
      <c r="C390" s="43">
        <v>30070652</v>
      </c>
      <c r="D390" s="16"/>
      <c r="E390" s="16"/>
    </row>
    <row r="391" spans="1:5" x14ac:dyDescent="0.35">
      <c r="A391" s="16" t="s">
        <v>265</v>
      </c>
      <c r="B391" s="42" t="s">
        <v>300</v>
      </c>
      <c r="C391" s="43">
        <v>72896231</v>
      </c>
      <c r="D391" s="16"/>
      <c r="E391" s="16"/>
    </row>
    <row r="392" spans="1:5" x14ac:dyDescent="0.35">
      <c r="A392" s="16" t="s">
        <v>525</v>
      </c>
      <c r="B392" s="42" t="s">
        <v>300</v>
      </c>
      <c r="C392" s="43">
        <v>122415908</v>
      </c>
      <c r="D392" s="16"/>
      <c r="E392" s="16"/>
    </row>
    <row r="393" spans="1:5" x14ac:dyDescent="0.35">
      <c r="A393" s="16" t="s">
        <v>526</v>
      </c>
      <c r="B393" s="42" t="s">
        <v>300</v>
      </c>
      <c r="C393" s="43">
        <v>6147088</v>
      </c>
      <c r="D393" s="16"/>
      <c r="E393" s="16"/>
    </row>
    <row r="394" spans="1:5" x14ac:dyDescent="0.35">
      <c r="A394" s="16" t="s">
        <v>527</v>
      </c>
      <c r="B394" s="42" t="s">
        <v>300</v>
      </c>
      <c r="C394" s="43">
        <v>37183730</v>
      </c>
      <c r="D394" s="16"/>
      <c r="E394" s="16"/>
    </row>
    <row r="395" spans="1:5" x14ac:dyDescent="0.35">
      <c r="A395" s="16" t="s">
        <v>16</v>
      </c>
      <c r="B395" s="42" t="s">
        <v>300</v>
      </c>
      <c r="C395" s="43">
        <v>27466529</v>
      </c>
      <c r="D395" s="16"/>
      <c r="E395" s="16"/>
    </row>
    <row r="396" spans="1:5" x14ac:dyDescent="0.35">
      <c r="A396" s="16" t="s">
        <v>528</v>
      </c>
      <c r="B396" s="42" t="s">
        <v>300</v>
      </c>
      <c r="C396" s="43">
        <v>5803567</v>
      </c>
      <c r="D396" s="16"/>
      <c r="E396" s="16"/>
    </row>
    <row r="397" spans="1:5" x14ac:dyDescent="0.35">
      <c r="A397" s="16" t="s">
        <v>529</v>
      </c>
      <c r="B397" s="42" t="s">
        <v>300</v>
      </c>
      <c r="C397" s="43">
        <v>3750</v>
      </c>
      <c r="D397" s="16"/>
      <c r="E397" s="16"/>
    </row>
    <row r="398" spans="1:5" x14ac:dyDescent="0.35">
      <c r="A398" s="16" t="s">
        <v>530</v>
      </c>
      <c r="B398" s="42" t="s">
        <v>300</v>
      </c>
      <c r="C398" s="43">
        <v>25817458</v>
      </c>
      <c r="D398" s="16"/>
      <c r="E398" s="16"/>
    </row>
    <row r="399" spans="1:5" x14ac:dyDescent="0.35">
      <c r="A399" s="16" t="s">
        <v>531</v>
      </c>
      <c r="B399" s="42" t="s">
        <v>300</v>
      </c>
      <c r="C399" s="43">
        <v>15057650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271</v>
      </c>
      <c r="B401" s="36" t="s">
        <v>300</v>
      </c>
      <c r="C401" s="238">
        <v>0</v>
      </c>
      <c r="D401" s="28">
        <v>0</v>
      </c>
      <c r="E401" s="28"/>
    </row>
    <row r="402" spans="1:9" x14ac:dyDescent="0.35">
      <c r="A402" s="29" t="s">
        <v>272</v>
      </c>
      <c r="B402" s="36" t="s">
        <v>300</v>
      </c>
      <c r="C402" s="238">
        <v>0</v>
      </c>
      <c r="D402" s="28">
        <v>0</v>
      </c>
      <c r="E402" s="28"/>
    </row>
    <row r="403" spans="1:9" x14ac:dyDescent="0.35">
      <c r="A403" s="29" t="s">
        <v>533</v>
      </c>
      <c r="B403" s="36" t="s">
        <v>300</v>
      </c>
      <c r="C403" s="238">
        <v>0</v>
      </c>
      <c r="D403" s="28">
        <v>0</v>
      </c>
      <c r="E403" s="28"/>
    </row>
    <row r="404" spans="1:9" x14ac:dyDescent="0.35">
      <c r="A404" s="29" t="s">
        <v>274</v>
      </c>
      <c r="B404" s="36" t="s">
        <v>300</v>
      </c>
      <c r="C404" s="238">
        <v>0</v>
      </c>
      <c r="D404" s="28">
        <v>0</v>
      </c>
      <c r="E404" s="28"/>
    </row>
    <row r="405" spans="1:9" x14ac:dyDescent="0.35">
      <c r="A405" s="29" t="s">
        <v>275</v>
      </c>
      <c r="B405" s="36" t="s">
        <v>300</v>
      </c>
      <c r="C405" s="238">
        <v>0</v>
      </c>
      <c r="D405" s="28">
        <v>0</v>
      </c>
      <c r="E405" s="28"/>
    </row>
    <row r="406" spans="1:9" x14ac:dyDescent="0.35">
      <c r="A406" s="29" t="s">
        <v>276</v>
      </c>
      <c r="B406" s="36" t="s">
        <v>300</v>
      </c>
      <c r="C406" s="238">
        <v>0</v>
      </c>
      <c r="D406" s="28">
        <v>0</v>
      </c>
      <c r="E406" s="28"/>
    </row>
    <row r="407" spans="1:9" x14ac:dyDescent="0.35">
      <c r="A407" s="29" t="s">
        <v>277</v>
      </c>
      <c r="B407" s="36" t="s">
        <v>300</v>
      </c>
      <c r="C407" s="238">
        <v>0</v>
      </c>
      <c r="D407" s="28">
        <v>0</v>
      </c>
      <c r="E407" s="28"/>
    </row>
    <row r="408" spans="1:9" x14ac:dyDescent="0.35">
      <c r="A408" s="29" t="s">
        <v>278</v>
      </c>
      <c r="B408" s="36" t="s">
        <v>300</v>
      </c>
      <c r="C408" s="238">
        <v>0</v>
      </c>
      <c r="D408" s="28">
        <v>0</v>
      </c>
      <c r="E408" s="28"/>
    </row>
    <row r="409" spans="1:9" x14ac:dyDescent="0.35">
      <c r="A409" s="29" t="s">
        <v>279</v>
      </c>
      <c r="B409" s="36" t="s">
        <v>300</v>
      </c>
      <c r="C409" s="238">
        <v>0</v>
      </c>
      <c r="D409" s="28">
        <v>0</v>
      </c>
      <c r="E409" s="28"/>
    </row>
    <row r="410" spans="1:9" x14ac:dyDescent="0.35">
      <c r="A410" s="29" t="s">
        <v>280</v>
      </c>
      <c r="B410" s="36" t="s">
        <v>300</v>
      </c>
      <c r="C410" s="238">
        <v>0</v>
      </c>
      <c r="D410" s="28">
        <v>0</v>
      </c>
      <c r="E410" s="28"/>
    </row>
    <row r="411" spans="1:9" x14ac:dyDescent="0.35">
      <c r="A411" s="29" t="s">
        <v>281</v>
      </c>
      <c r="B411" s="36" t="s">
        <v>300</v>
      </c>
      <c r="C411" s="238">
        <v>0</v>
      </c>
      <c r="D411" s="28">
        <v>0</v>
      </c>
      <c r="E411" s="28"/>
    </row>
    <row r="412" spans="1:9" x14ac:dyDescent="0.35">
      <c r="A412" s="29" t="s">
        <v>282</v>
      </c>
      <c r="B412" s="36" t="s">
        <v>300</v>
      </c>
      <c r="C412" s="238">
        <v>0</v>
      </c>
      <c r="D412" s="28">
        <v>0</v>
      </c>
      <c r="E412" s="28"/>
    </row>
    <row r="413" spans="1:9" x14ac:dyDescent="0.35">
      <c r="A413" s="29" t="s">
        <v>283</v>
      </c>
      <c r="B413" s="36" t="s">
        <v>300</v>
      </c>
      <c r="C413" s="238">
        <v>0</v>
      </c>
      <c r="D413" s="28">
        <v>0</v>
      </c>
      <c r="E413" s="28"/>
    </row>
    <row r="414" spans="1:9" x14ac:dyDescent="0.35">
      <c r="A414" s="29" t="s">
        <v>284</v>
      </c>
      <c r="B414" s="36" t="s">
        <v>300</v>
      </c>
      <c r="C414" s="214">
        <v>262157438</v>
      </c>
      <c r="D414" s="28">
        <v>0</v>
      </c>
      <c r="E414" s="215" t="s">
        <v>1054</v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v>262157438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v>987359749</v>
      </c>
      <c r="E416" s="28"/>
    </row>
    <row r="417" spans="1:13" x14ac:dyDescent="0.35">
      <c r="A417" s="28" t="s">
        <v>536</v>
      </c>
      <c r="B417" s="16"/>
      <c r="C417" s="23"/>
      <c r="D417" s="28">
        <v>-137132141.19000006</v>
      </c>
      <c r="E417" s="28"/>
    </row>
    <row r="418" spans="1:13" x14ac:dyDescent="0.35">
      <c r="A418" s="28" t="s">
        <v>537</v>
      </c>
      <c r="B418" s="16"/>
      <c r="C418" s="214">
        <v>-2923631</v>
      </c>
      <c r="D418" s="28">
        <v>0</v>
      </c>
      <c r="E418" s="28"/>
    </row>
    <row r="419" spans="1:13" x14ac:dyDescent="0.35">
      <c r="A419" s="55" t="s">
        <v>538</v>
      </c>
      <c r="B419" s="42" t="s">
        <v>300</v>
      </c>
      <c r="C419" s="238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v>-2923631</v>
      </c>
      <c r="E420" s="28"/>
      <c r="F420" s="11">
        <v>-17981281</v>
      </c>
    </row>
    <row r="421" spans="1:13" x14ac:dyDescent="0.35">
      <c r="A421" s="28" t="s">
        <v>540</v>
      </c>
      <c r="B421" s="16"/>
      <c r="C421" s="23"/>
      <c r="D421" s="28">
        <v>-140055772.19000006</v>
      </c>
      <c r="E421" s="28"/>
      <c r="F421" s="59"/>
    </row>
    <row r="422" spans="1:13" x14ac:dyDescent="0.35">
      <c r="A422" s="28" t="s">
        <v>541</v>
      </c>
      <c r="B422" s="42" t="s">
        <v>300</v>
      </c>
      <c r="C422" s="43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300</v>
      </c>
      <c r="C423" s="43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v>-140055772.19000006</v>
      </c>
      <c r="E424" s="16"/>
    </row>
    <row r="425" spans="1:13" x14ac:dyDescent="0.35">
      <c r="A425" s="16" t="s">
        <v>543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544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56088.569999999367</v>
      </c>
      <c r="G613" s="227">
        <f>CE92-(AX92+AY92+BD92+BE92+BG92+BJ92+BN92+BP92+BQ92+CB92+CC92+CD92)</f>
        <v>204354.16396544725</v>
      </c>
      <c r="H613" s="232">
        <f>CE61-(AX61+AY61+AZ61+BD61+BE61+BG61+BJ61+BN61+BO61+BP61+BQ61+BR61+CB61+CC61+CD61)</f>
        <v>345751751.80000025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1069.3472259615385</v>
      </c>
      <c r="K613" s="227">
        <f>CE90-(AW90+AX90+AY90+AZ90+BA90+BB90+BC90+BD90+BE90+BF90+BG90+BH90+BI90+BJ90+BK90+BL90+BM90+BN90+BO90+BP90+BQ90+BR90+BS90+BT90+BU90+BV90+BW90+BX90+CB90+CC90+CD90)</f>
        <v>742152.44999999914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545</v>
      </c>
      <c r="D614" s="228" t="s">
        <v>546</v>
      </c>
      <c r="E614" s="230" t="s">
        <v>547</v>
      </c>
      <c r="F614" s="231" t="s">
        <v>548</v>
      </c>
      <c r="G614" s="228" t="s">
        <v>549</v>
      </c>
      <c r="H614" s="231" t="s">
        <v>550</v>
      </c>
      <c r="I614" s="228" t="s">
        <v>551</v>
      </c>
      <c r="J614" s="228" t="s">
        <v>552</v>
      </c>
      <c r="K614" s="220" t="s">
        <v>553</v>
      </c>
      <c r="L614" s="221" t="s">
        <v>554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5" customHeight="1" x14ac:dyDescent="0.3">
      <c r="A616" s="222"/>
      <c r="B616" s="221" t="s">
        <v>556</v>
      </c>
      <c r="C616" s="227">
        <f>CD70-CD85</f>
        <v>-40878856.950000003</v>
      </c>
      <c r="D616" s="227">
        <f>SUM(C615:C616)</f>
        <v>-40878856.950000003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5" customHeight="1" x14ac:dyDescent="0.3">
      <c r="A617" s="222">
        <v>8310</v>
      </c>
      <c r="B617" s="226" t="s">
        <v>558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5" customHeight="1" x14ac:dyDescent="0.3">
      <c r="A619" s="222">
        <v>8470</v>
      </c>
      <c r="B619" s="226" t="s">
        <v>561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5" customHeight="1" x14ac:dyDescent="0.3">
      <c r="A620" s="222">
        <v>8610</v>
      </c>
      <c r="B620" s="226" t="s">
        <v>563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5" customHeight="1" x14ac:dyDescent="0.3">
      <c r="A621" s="222">
        <v>8790</v>
      </c>
      <c r="B621" s="226" t="s">
        <v>565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5" customHeight="1" x14ac:dyDescent="0.3">
      <c r="A622" s="222">
        <v>8630</v>
      </c>
      <c r="B622" s="226" t="s">
        <v>567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5" customHeight="1" x14ac:dyDescent="0.3">
      <c r="A623" s="222">
        <v>8770</v>
      </c>
      <c r="B623" s="221" t="s">
        <v>569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570</v>
      </c>
    </row>
    <row r="624" spans="1:14" s="211" customFormat="1" ht="12.65" customHeight="1" x14ac:dyDescent="0.3">
      <c r="A624" s="222">
        <v>8640</v>
      </c>
      <c r="B624" s="226" t="s">
        <v>571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575</v>
      </c>
    </row>
    <row r="628" spans="1:14" s="211" customFormat="1" ht="12.65" customHeight="1" x14ac:dyDescent="0.3">
      <c r="A628" s="222">
        <v>8620</v>
      </c>
      <c r="B628" s="221" t="s">
        <v>576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577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578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579</v>
      </c>
    </row>
    <row r="631" spans="1:14" s="211" customFormat="1" ht="12.65" customHeight="1" x14ac:dyDescent="0.3">
      <c r="A631" s="222">
        <v>8350</v>
      </c>
      <c r="B631" s="226" t="s">
        <v>580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581</v>
      </c>
    </row>
    <row r="632" spans="1:14" s="211" customFormat="1" ht="12.65" customHeight="1" x14ac:dyDescent="0.3">
      <c r="A632" s="222">
        <v>8200</v>
      </c>
      <c r="B632" s="226" t="s">
        <v>582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583</v>
      </c>
    </row>
    <row r="633" spans="1:14" s="211" customFormat="1" ht="12.65" customHeight="1" x14ac:dyDescent="0.3">
      <c r="A633" s="222">
        <v>8360</v>
      </c>
      <c r="B633" s="226" t="s">
        <v>584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585</v>
      </c>
    </row>
    <row r="634" spans="1:14" s="211" customFormat="1" ht="12.65" customHeight="1" x14ac:dyDescent="0.3">
      <c r="A634" s="222">
        <v>8370</v>
      </c>
      <c r="B634" s="226" t="s">
        <v>586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587</v>
      </c>
    </row>
    <row r="635" spans="1:14" s="211" customFormat="1" ht="12.65" customHeight="1" x14ac:dyDescent="0.3">
      <c r="A635" s="222">
        <v>8490</v>
      </c>
      <c r="B635" s="226" t="s">
        <v>588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589</v>
      </c>
    </row>
    <row r="636" spans="1:14" s="211" customFormat="1" ht="12.65" customHeight="1" x14ac:dyDescent="0.3">
      <c r="A636" s="222">
        <v>8530</v>
      </c>
      <c r="B636" s="226" t="s">
        <v>590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591</v>
      </c>
    </row>
    <row r="637" spans="1:14" s="211" customFormat="1" ht="12.65" customHeight="1" x14ac:dyDescent="0.3">
      <c r="A637" s="222">
        <v>8480</v>
      </c>
      <c r="B637" s="226" t="s">
        <v>592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593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594</v>
      </c>
    </row>
    <row r="639" spans="1:14" s="211" customFormat="1" ht="12.65" customHeight="1" x14ac:dyDescent="0.3">
      <c r="A639" s="222">
        <v>8590</v>
      </c>
      <c r="B639" s="226" t="s">
        <v>595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596</v>
      </c>
    </row>
    <row r="640" spans="1:14" s="211" customFormat="1" ht="12.65" customHeight="1" x14ac:dyDescent="0.3">
      <c r="A640" s="222">
        <v>8660</v>
      </c>
      <c r="B640" s="226" t="s">
        <v>597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598</v>
      </c>
    </row>
    <row r="641" spans="1:14" s="211" customFormat="1" ht="12.65" customHeight="1" x14ac:dyDescent="0.3">
      <c r="A641" s="222">
        <v>8670</v>
      </c>
      <c r="B641" s="226" t="s">
        <v>599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600</v>
      </c>
    </row>
    <row r="642" spans="1:14" s="211" customFormat="1" ht="12.65" customHeight="1" x14ac:dyDescent="0.3">
      <c r="A642" s="222">
        <v>8680</v>
      </c>
      <c r="B642" s="226" t="s">
        <v>601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602</v>
      </c>
    </row>
    <row r="643" spans="1:14" s="211" customFormat="1" ht="12.65" customHeight="1" x14ac:dyDescent="0.3">
      <c r="A643" s="222">
        <v>8690</v>
      </c>
      <c r="B643" s="226" t="s">
        <v>603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604</v>
      </c>
    </row>
    <row r="644" spans="1:14" s="211" customFormat="1" ht="12.65" customHeight="1" x14ac:dyDescent="0.3">
      <c r="A644" s="222">
        <v>8700</v>
      </c>
      <c r="B644" s="226" t="s">
        <v>605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606</v>
      </c>
    </row>
    <row r="645" spans="1:14" s="211" customFormat="1" ht="12.65" customHeight="1" x14ac:dyDescent="0.3">
      <c r="A645" s="222">
        <v>8710</v>
      </c>
      <c r="B645" s="226" t="s">
        <v>607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608</v>
      </c>
    </row>
    <row r="646" spans="1:14" s="211" customFormat="1" ht="12.65" customHeight="1" x14ac:dyDescent="0.3">
      <c r="A646" s="222">
        <v>8720</v>
      </c>
      <c r="B646" s="226" t="s">
        <v>609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610</v>
      </c>
    </row>
    <row r="647" spans="1:14" s="211" customFormat="1" ht="12.65" customHeight="1" x14ac:dyDescent="0.3">
      <c r="A647" s="222">
        <v>8730</v>
      </c>
      <c r="B647" s="226" t="s">
        <v>611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612</v>
      </c>
    </row>
    <row r="648" spans="1:14" s="211" customFormat="1" ht="12.65" customHeight="1" x14ac:dyDescent="0.3">
      <c r="A648" s="222">
        <v>8740</v>
      </c>
      <c r="B648" s="226" t="s">
        <v>613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614</v>
      </c>
    </row>
    <row r="649" spans="1:14" s="211" customFormat="1" ht="12.65" customHeight="1" x14ac:dyDescent="0.3">
      <c r="A649" s="222"/>
      <c r="B649" s="222"/>
      <c r="C649" s="211">
        <f>SUM(C615:C648)</f>
        <v>-40878856.950000003</v>
      </c>
      <c r="L649" s="225"/>
    </row>
    <row r="667" spans="1:14" s="211" customFormat="1" ht="12.65" customHeight="1" x14ac:dyDescent="0.3">
      <c r="C667" s="220" t="s">
        <v>615</v>
      </c>
      <c r="M667" s="220" t="s">
        <v>616</v>
      </c>
    </row>
    <row r="668" spans="1:14" s="211" customFormat="1" ht="12.65" customHeight="1" x14ac:dyDescent="0.3">
      <c r="C668" s="220" t="s">
        <v>545</v>
      </c>
      <c r="D668" s="220" t="s">
        <v>546</v>
      </c>
      <c r="E668" s="221" t="s">
        <v>547</v>
      </c>
      <c r="F668" s="220" t="s">
        <v>548</v>
      </c>
      <c r="G668" s="220" t="s">
        <v>549</v>
      </c>
      <c r="H668" s="220" t="s">
        <v>550</v>
      </c>
      <c r="I668" s="220" t="s">
        <v>551</v>
      </c>
      <c r="J668" s="220" t="s">
        <v>552</v>
      </c>
      <c r="K668" s="220" t="s">
        <v>553</v>
      </c>
      <c r="L668" s="221" t="s">
        <v>554</v>
      </c>
      <c r="M668" s="220" t="s">
        <v>617</v>
      </c>
    </row>
    <row r="669" spans="1:14" s="211" customFormat="1" ht="12.65" customHeight="1" x14ac:dyDescent="0.3">
      <c r="A669" s="222">
        <v>6010</v>
      </c>
      <c r="B669" s="221" t="s">
        <v>344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618</v>
      </c>
    </row>
    <row r="670" spans="1:14" s="211" customFormat="1" ht="12.65" customHeight="1" x14ac:dyDescent="0.3">
      <c r="A670" s="222">
        <v>6030</v>
      </c>
      <c r="B670" s="221" t="s">
        <v>345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619</v>
      </c>
    </row>
    <row r="671" spans="1:14" s="211" customFormat="1" ht="12.65" customHeight="1" x14ac:dyDescent="0.3">
      <c r="A671" s="222">
        <v>6070</v>
      </c>
      <c r="B671" s="221" t="s">
        <v>620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621</v>
      </c>
    </row>
    <row r="672" spans="1:14" s="211" customFormat="1" ht="12.65" customHeight="1" x14ac:dyDescent="0.3">
      <c r="A672" s="222">
        <v>6100</v>
      </c>
      <c r="B672" s="221" t="s">
        <v>622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623</v>
      </c>
    </row>
    <row r="673" spans="1:14" s="211" customFormat="1" ht="12.65" customHeight="1" x14ac:dyDescent="0.3">
      <c r="A673" s="222">
        <v>6120</v>
      </c>
      <c r="B673" s="221" t="s">
        <v>624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625</v>
      </c>
    </row>
    <row r="674" spans="1:14" s="211" customFormat="1" ht="12.65" customHeight="1" x14ac:dyDescent="0.3">
      <c r="A674" s="222">
        <v>6140</v>
      </c>
      <c r="B674" s="221" t="s">
        <v>626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627</v>
      </c>
    </row>
    <row r="675" spans="1:14" s="211" customFormat="1" ht="12.65" customHeight="1" x14ac:dyDescent="0.3">
      <c r="A675" s="222">
        <v>6150</v>
      </c>
      <c r="B675" s="221" t="s">
        <v>628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629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630</v>
      </c>
    </row>
    <row r="677" spans="1:14" s="211" customFormat="1" ht="12.65" customHeight="1" x14ac:dyDescent="0.3">
      <c r="A677" s="222">
        <v>6200</v>
      </c>
      <c r="B677" s="221" t="s">
        <v>350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631</v>
      </c>
    </row>
    <row r="678" spans="1:14" s="211" customFormat="1" ht="12.65" customHeight="1" x14ac:dyDescent="0.3">
      <c r="A678" s="222">
        <v>6210</v>
      </c>
      <c r="B678" s="221" t="s">
        <v>351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632</v>
      </c>
    </row>
    <row r="679" spans="1:14" s="211" customFormat="1" ht="12.65" customHeight="1" x14ac:dyDescent="0.3">
      <c r="A679" s="222">
        <v>6330</v>
      </c>
      <c r="B679" s="221" t="s">
        <v>633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634</v>
      </c>
    </row>
    <row r="680" spans="1:14" s="211" customFormat="1" ht="12.65" customHeight="1" x14ac:dyDescent="0.3">
      <c r="A680" s="222">
        <v>6400</v>
      </c>
      <c r="B680" s="221" t="s">
        <v>635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636</v>
      </c>
    </row>
    <row r="681" spans="1:14" s="211" customFormat="1" ht="12.65" customHeight="1" x14ac:dyDescent="0.3">
      <c r="A681" s="222">
        <v>7010</v>
      </c>
      <c r="B681" s="221" t="s">
        <v>637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638</v>
      </c>
    </row>
    <row r="682" spans="1:14" s="211" customFormat="1" ht="12.65" customHeight="1" x14ac:dyDescent="0.3">
      <c r="A682" s="222">
        <v>7020</v>
      </c>
      <c r="B682" s="221" t="s">
        <v>639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640</v>
      </c>
    </row>
    <row r="683" spans="1:14" s="211" customFormat="1" ht="12.65" customHeight="1" x14ac:dyDescent="0.3">
      <c r="A683" s="222">
        <v>7030</v>
      </c>
      <c r="B683" s="221" t="s">
        <v>641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642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643</v>
      </c>
    </row>
    <row r="685" spans="1:14" s="211" customFormat="1" ht="12.65" customHeight="1" x14ac:dyDescent="0.3">
      <c r="A685" s="222">
        <v>7050</v>
      </c>
      <c r="B685" s="221" t="s">
        <v>644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645</v>
      </c>
    </row>
    <row r="686" spans="1:14" s="211" customFormat="1" ht="12.65" customHeight="1" x14ac:dyDescent="0.3">
      <c r="A686" s="222">
        <v>7060</v>
      </c>
      <c r="B686" s="221" t="s">
        <v>646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647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648</v>
      </c>
    </row>
    <row r="688" spans="1:14" s="211" customFormat="1" ht="12.65" customHeight="1" x14ac:dyDescent="0.3">
      <c r="A688" s="222">
        <v>7110</v>
      </c>
      <c r="B688" s="221" t="s">
        <v>649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650</v>
      </c>
    </row>
    <row r="689" spans="1:14" s="211" customFormat="1" ht="12.65" customHeight="1" x14ac:dyDescent="0.3">
      <c r="A689" s="222">
        <v>7120</v>
      </c>
      <c r="B689" s="221" t="s">
        <v>651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652</v>
      </c>
    </row>
    <row r="690" spans="1:14" s="211" customFormat="1" ht="12.65" customHeight="1" x14ac:dyDescent="0.3">
      <c r="A690" s="222">
        <v>7130</v>
      </c>
      <c r="B690" s="221" t="s">
        <v>653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654</v>
      </c>
    </row>
    <row r="691" spans="1:14" s="211" customFormat="1" ht="12.65" customHeight="1" x14ac:dyDescent="0.3">
      <c r="A691" s="222">
        <v>7140</v>
      </c>
      <c r="B691" s="221" t="s">
        <v>655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656</v>
      </c>
    </row>
    <row r="692" spans="1:14" s="211" customFormat="1" ht="12.65" customHeight="1" x14ac:dyDescent="0.3">
      <c r="A692" s="222">
        <v>7150</v>
      </c>
      <c r="B692" s="221" t="s">
        <v>657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658</v>
      </c>
    </row>
    <row r="693" spans="1:14" s="211" customFormat="1" ht="12.65" customHeight="1" x14ac:dyDescent="0.3">
      <c r="A693" s="222">
        <v>7160</v>
      </c>
      <c r="B693" s="221" t="s">
        <v>659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660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661</v>
      </c>
    </row>
    <row r="695" spans="1:14" s="211" customFormat="1" ht="12.65" customHeight="1" x14ac:dyDescent="0.3">
      <c r="A695" s="222">
        <v>7180</v>
      </c>
      <c r="B695" s="221" t="s">
        <v>662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663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664</v>
      </c>
    </row>
    <row r="697" spans="1:14" s="211" customFormat="1" ht="12.65" customHeight="1" x14ac:dyDescent="0.3">
      <c r="A697" s="222">
        <v>7200</v>
      </c>
      <c r="B697" s="221" t="s">
        <v>665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666</v>
      </c>
    </row>
    <row r="698" spans="1:14" s="211" customFormat="1" ht="12.65" customHeight="1" x14ac:dyDescent="0.3">
      <c r="A698" s="222">
        <v>7220</v>
      </c>
      <c r="B698" s="221" t="s">
        <v>667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668</v>
      </c>
    </row>
    <row r="699" spans="1:14" s="211" customFormat="1" ht="12.65" customHeight="1" x14ac:dyDescent="0.3">
      <c r="A699" s="222">
        <v>7230</v>
      </c>
      <c r="B699" s="221" t="s">
        <v>669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670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671</v>
      </c>
    </row>
    <row r="701" spans="1:14" s="211" customFormat="1" ht="12.65" customHeight="1" x14ac:dyDescent="0.3">
      <c r="A701" s="222">
        <v>7250</v>
      </c>
      <c r="B701" s="221" t="s">
        <v>672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673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674</v>
      </c>
    </row>
    <row r="703" spans="1:14" s="211" customFormat="1" ht="12.65" customHeight="1" x14ac:dyDescent="0.3">
      <c r="A703" s="222">
        <v>7310</v>
      </c>
      <c r="B703" s="221" t="s">
        <v>675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676</v>
      </c>
    </row>
    <row r="704" spans="1:14" s="211" customFormat="1" ht="12.65" customHeight="1" x14ac:dyDescent="0.3">
      <c r="A704" s="222">
        <v>7320</v>
      </c>
      <c r="B704" s="221" t="s">
        <v>677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678</v>
      </c>
    </row>
    <row r="705" spans="1:14" s="211" customFormat="1" ht="12.65" customHeight="1" x14ac:dyDescent="0.3">
      <c r="A705" s="222">
        <v>7330</v>
      </c>
      <c r="B705" s="221" t="s">
        <v>679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680</v>
      </c>
    </row>
    <row r="706" spans="1:14" s="211" customFormat="1" ht="12.65" customHeight="1" x14ac:dyDescent="0.3">
      <c r="A706" s="222">
        <v>7340</v>
      </c>
      <c r="B706" s="221" t="s">
        <v>681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682</v>
      </c>
    </row>
    <row r="707" spans="1:14" s="211" customFormat="1" ht="12.65" customHeight="1" x14ac:dyDescent="0.3">
      <c r="A707" s="222">
        <v>7350</v>
      </c>
      <c r="B707" s="221" t="s">
        <v>683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684</v>
      </c>
    </row>
    <row r="708" spans="1:14" s="211" customFormat="1" ht="12.65" customHeight="1" x14ac:dyDescent="0.3">
      <c r="A708" s="222">
        <v>7380</v>
      </c>
      <c r="B708" s="221" t="s">
        <v>685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686</v>
      </c>
    </row>
    <row r="709" spans="1:14" s="211" customFormat="1" ht="12.65" customHeight="1" x14ac:dyDescent="0.3">
      <c r="A709" s="222">
        <v>7390</v>
      </c>
      <c r="B709" s="221" t="s">
        <v>687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688</v>
      </c>
    </row>
    <row r="710" spans="1:14" s="211" customFormat="1" ht="12.65" customHeight="1" x14ac:dyDescent="0.3">
      <c r="A710" s="222">
        <v>7400</v>
      </c>
      <c r="B710" s="221" t="s">
        <v>689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690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691</v>
      </c>
    </row>
    <row r="712" spans="1:14" s="211" customFormat="1" ht="12.65" customHeight="1" x14ac:dyDescent="0.3">
      <c r="A712" s="222">
        <v>7420</v>
      </c>
      <c r="B712" s="221" t="s">
        <v>692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693</v>
      </c>
    </row>
    <row r="713" spans="1:14" s="211" customFormat="1" ht="12.65" customHeight="1" x14ac:dyDescent="0.3">
      <c r="A713" s="222">
        <v>7430</v>
      </c>
      <c r="B713" s="221" t="s">
        <v>694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695</v>
      </c>
    </row>
    <row r="714" spans="1:14" s="211" customFormat="1" ht="12.65" customHeight="1" x14ac:dyDescent="0.3">
      <c r="A714" s="222">
        <v>7490</v>
      </c>
      <c r="B714" s="221" t="s">
        <v>696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697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-40878856.950000003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698</v>
      </c>
    </row>
    <row r="717" spans="1:14" s="211" customFormat="1" ht="12.65" customHeight="1" x14ac:dyDescent="0.3">
      <c r="C717" s="224">
        <f>CE86</f>
        <v>0</v>
      </c>
      <c r="D717" s="211">
        <f>D616</f>
        <v>-40878856.950000003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-40878856.950000003</v>
      </c>
      <c r="N717" s="221" t="s">
        <v>699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F002-D41E-495E-A6DE-3FB8D6132507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1055</v>
      </c>
      <c r="B1" s="11" t="s">
        <v>1056</v>
      </c>
      <c r="C1" s="11" t="s">
        <v>1057</v>
      </c>
      <c r="D1" s="11" t="s">
        <v>1058</v>
      </c>
      <c r="E1" s="11" t="s">
        <v>1059</v>
      </c>
      <c r="F1" s="11" t="s">
        <v>1060</v>
      </c>
      <c r="G1" s="11" t="s">
        <v>1061</v>
      </c>
      <c r="H1" s="11" t="s">
        <v>1062</v>
      </c>
      <c r="I1" s="11" t="s">
        <v>1063</v>
      </c>
      <c r="J1" s="11" t="s">
        <v>1064</v>
      </c>
      <c r="K1" s="11" t="s">
        <v>1065</v>
      </c>
      <c r="L1" s="11" t="s">
        <v>1066</v>
      </c>
      <c r="M1" s="11" t="s">
        <v>1067</v>
      </c>
      <c r="N1" s="11" t="s">
        <v>1068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084</v>
      </c>
      <c r="C2" s="11" t="str">
        <f>SUBSTITUTE(LEFT(data!C98,49),",","")</f>
        <v>Providence Regional Medical Center Everett</v>
      </c>
      <c r="D2" s="11" t="str">
        <f>LEFT(data!C99, 49)</f>
        <v>1321 Colby Avenue</v>
      </c>
      <c r="E2" s="11" t="str">
        <f>LEFT(data!C100, 100)</f>
        <v>Everett</v>
      </c>
      <c r="F2" s="11" t="str">
        <f>LEFT(data!C101, 2)</f>
        <v>WA</v>
      </c>
      <c r="G2" s="11" t="str">
        <f>LEFT(data!C102, 100)</f>
        <v>98201</v>
      </c>
      <c r="H2" s="11" t="str">
        <f>LEFT(data!C103, 100)</f>
        <v>Snohomish</v>
      </c>
      <c r="I2" s="11" t="str">
        <f>LEFT(data!C104, 49)</f>
        <v>Kim Williams</v>
      </c>
      <c r="J2" s="11" t="str">
        <f>LEFT(data!C105, 49)</f>
        <v>Mary Beth Formby</v>
      </c>
      <c r="K2" s="11" t="str">
        <f>LEFT(data!C107, 49)</f>
        <v>425-261-4050</v>
      </c>
      <c r="L2" s="11" t="str">
        <f>LEFT(data!C108, 49)</f>
        <v>425-261-4051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55A4A-E553-4516-85B9-F89BA4502AB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1069</v>
      </c>
      <c r="B1" s="12" t="s">
        <v>1070</v>
      </c>
      <c r="C1" s="10" t="s">
        <v>1071</v>
      </c>
      <c r="D1" s="10" t="s">
        <v>1072</v>
      </c>
      <c r="E1" s="10" t="s">
        <v>1073</v>
      </c>
      <c r="F1" s="10" t="s">
        <v>1074</v>
      </c>
      <c r="G1" s="10" t="s">
        <v>1075</v>
      </c>
      <c r="H1" s="10" t="s">
        <v>1076</v>
      </c>
      <c r="I1" s="10" t="s">
        <v>1077</v>
      </c>
      <c r="J1" s="10" t="s">
        <v>1078</v>
      </c>
      <c r="K1" s="10" t="s">
        <v>1079</v>
      </c>
      <c r="L1" s="10" t="s">
        <v>1080</v>
      </c>
      <c r="M1" s="10" t="s">
        <v>1081</v>
      </c>
      <c r="N1" s="10" t="s">
        <v>1082</v>
      </c>
      <c r="O1" s="10" t="s">
        <v>1083</v>
      </c>
      <c r="P1" s="10" t="s">
        <v>1084</v>
      </c>
      <c r="Q1" s="10" t="s">
        <v>1085</v>
      </c>
      <c r="R1" s="10" t="s">
        <v>1086</v>
      </c>
      <c r="S1" s="10" t="s">
        <v>1087</v>
      </c>
      <c r="T1" s="10" t="s">
        <v>1088</v>
      </c>
      <c r="U1" s="10" t="s">
        <v>1089</v>
      </c>
      <c r="V1" s="10" t="s">
        <v>1090</v>
      </c>
      <c r="W1" s="10" t="s">
        <v>1091</v>
      </c>
      <c r="X1" s="10" t="s">
        <v>1092</v>
      </c>
      <c r="Y1" s="10" t="s">
        <v>1093</v>
      </c>
      <c r="Z1" s="10" t="s">
        <v>1094</v>
      </c>
      <c r="AA1" s="10" t="s">
        <v>1095</v>
      </c>
      <c r="AB1" s="10" t="s">
        <v>1096</v>
      </c>
      <c r="AC1" s="10" t="s">
        <v>1097</v>
      </c>
      <c r="AD1" s="10" t="s">
        <v>1098</v>
      </c>
      <c r="AE1" s="10" t="s">
        <v>1099</v>
      </c>
      <c r="AF1" s="10" t="s">
        <v>1100</v>
      </c>
      <c r="AG1" s="10" t="s">
        <v>1101</v>
      </c>
      <c r="AH1" s="10" t="s">
        <v>1102</v>
      </c>
      <c r="AI1" s="10" t="s">
        <v>1103</v>
      </c>
      <c r="AJ1" s="10" t="s">
        <v>1104</v>
      </c>
      <c r="AK1" s="10" t="s">
        <v>1105</v>
      </c>
      <c r="AL1" s="10" t="s">
        <v>1106</v>
      </c>
      <c r="AM1" s="10" t="s">
        <v>1107</v>
      </c>
      <c r="AN1" s="10" t="s">
        <v>1108</v>
      </c>
      <c r="AO1" s="10" t="s">
        <v>1109</v>
      </c>
      <c r="AP1" s="10" t="s">
        <v>1110</v>
      </c>
      <c r="AQ1" s="10" t="s">
        <v>1111</v>
      </c>
      <c r="AR1" s="10" t="s">
        <v>1112</v>
      </c>
      <c r="AS1" s="10" t="s">
        <v>1113</v>
      </c>
      <c r="AT1" s="10" t="s">
        <v>1114</v>
      </c>
      <c r="AU1" s="10" t="s">
        <v>1115</v>
      </c>
      <c r="AV1" s="10" t="s">
        <v>1116</v>
      </c>
      <c r="AW1" s="10" t="s">
        <v>1117</v>
      </c>
      <c r="AX1" s="10" t="s">
        <v>1118</v>
      </c>
      <c r="AY1" s="10" t="s">
        <v>1119</v>
      </c>
      <c r="AZ1" s="10" t="s">
        <v>1120</v>
      </c>
      <c r="BA1" s="10" t="s">
        <v>1121</v>
      </c>
      <c r="BB1" s="10" t="s">
        <v>1122</v>
      </c>
      <c r="BC1" s="10" t="s">
        <v>1123</v>
      </c>
      <c r="BD1" s="10" t="s">
        <v>1124</v>
      </c>
      <c r="BE1" s="10" t="s">
        <v>1125</v>
      </c>
      <c r="BF1" s="10" t="s">
        <v>1126</v>
      </c>
      <c r="BG1" s="10" t="s">
        <v>1127</v>
      </c>
      <c r="BH1" s="10" t="s">
        <v>1128</v>
      </c>
      <c r="BI1" s="10" t="s">
        <v>1129</v>
      </c>
      <c r="BJ1" s="10" t="s">
        <v>1130</v>
      </c>
      <c r="BK1" s="10" t="s">
        <v>1131</v>
      </c>
      <c r="BL1" s="10" t="s">
        <v>1132</v>
      </c>
      <c r="BM1" s="10" t="s">
        <v>1133</v>
      </c>
      <c r="BN1" s="10" t="s">
        <v>1134</v>
      </c>
      <c r="BO1" s="10" t="s">
        <v>1135</v>
      </c>
      <c r="BP1" s="10" t="s">
        <v>1136</v>
      </c>
      <c r="BQ1" s="10" t="s">
        <v>1137</v>
      </c>
      <c r="BR1" s="10" t="s">
        <v>1138</v>
      </c>
      <c r="BS1" s="10" t="s">
        <v>1139</v>
      </c>
      <c r="BT1" s="10" t="s">
        <v>1140</v>
      </c>
      <c r="BU1" s="10" t="s">
        <v>1141</v>
      </c>
      <c r="BV1" s="10" t="s">
        <v>1142</v>
      </c>
      <c r="BW1" s="10" t="s">
        <v>1143</v>
      </c>
      <c r="BX1" s="10" t="s">
        <v>1144</v>
      </c>
      <c r="BY1" s="10" t="s">
        <v>1145</v>
      </c>
      <c r="BZ1" s="10" t="s">
        <v>1146</v>
      </c>
      <c r="CA1" s="10" t="s">
        <v>1147</v>
      </c>
      <c r="CB1" s="10" t="s">
        <v>1148</v>
      </c>
      <c r="CC1" s="10" t="s">
        <v>1149</v>
      </c>
      <c r="CD1" s="10" t="s">
        <v>1150</v>
      </c>
      <c r="CE1" s="10" t="s">
        <v>1151</v>
      </c>
      <c r="CF1" s="10" t="s">
        <v>1152</v>
      </c>
    </row>
    <row r="2" spans="1:84" s="178" customFormat="1" ht="12.65" customHeight="1" x14ac:dyDescent="0.35">
      <c r="A2" s="12" t="str">
        <f>RIGHT(data!C97,3)</f>
        <v>084</v>
      </c>
      <c r="B2" s="209" t="str">
        <f>RIGHT(data!C96,4)</f>
        <v>2023</v>
      </c>
      <c r="C2" s="12" t="s">
        <v>1153</v>
      </c>
      <c r="D2" s="208">
        <f>ROUND(N(data!C181),0)</f>
        <v>23371451</v>
      </c>
      <c r="E2" s="208">
        <f>ROUND(N(data!C182),0)</f>
        <v>0</v>
      </c>
      <c r="F2" s="208">
        <f>ROUND(N(data!C183),0)</f>
        <v>491392</v>
      </c>
      <c r="G2" s="208">
        <f>ROUND(N(data!C184),0)</f>
        <v>-1211</v>
      </c>
      <c r="H2" s="208">
        <f>ROUND(N(data!C185),0)</f>
        <v>0</v>
      </c>
      <c r="I2" s="208">
        <f>ROUND(N(data!C186),0)</f>
        <v>6933499</v>
      </c>
      <c r="J2" s="208">
        <f>ROUND(N(data!C187)+N(data!C188),0)</f>
        <v>3105344</v>
      </c>
      <c r="K2" s="208">
        <f>ROUND(N(data!C191),0)</f>
        <v>1415405</v>
      </c>
      <c r="L2" s="208">
        <f>ROUND(N(data!C192),0)</f>
        <v>4193419</v>
      </c>
      <c r="M2" s="208">
        <f>ROUND(N(data!C195),0)</f>
        <v>0</v>
      </c>
      <c r="N2" s="208">
        <f>ROUND(N(data!C196),0)</f>
        <v>0</v>
      </c>
      <c r="O2" s="208">
        <f>ROUND(N(data!C199),0)</f>
        <v>0</v>
      </c>
      <c r="P2" s="208">
        <f>ROUND(N(data!C200),0)</f>
        <v>8114610</v>
      </c>
      <c r="Q2" s="208">
        <f>ROUND(N(data!C201),0)</f>
        <v>16330912</v>
      </c>
      <c r="R2" s="208">
        <f>ROUND(N(data!C204),0)</f>
        <v>-144960</v>
      </c>
      <c r="S2" s="208">
        <f>ROUND(N(data!C205),0)</f>
        <v>17305989</v>
      </c>
      <c r="T2" s="208">
        <f>ROUND(N(data!B211),0)</f>
        <v>23626040</v>
      </c>
      <c r="U2" s="208">
        <f>ROUND(N(data!C211),0)</f>
        <v>0</v>
      </c>
      <c r="V2" s="208">
        <f>ROUND(N(data!D211),0)</f>
        <v>0</v>
      </c>
      <c r="W2" s="208">
        <f>ROUND(N(data!B212),0)</f>
        <v>12813384</v>
      </c>
      <c r="X2" s="208">
        <f>ROUND(N(data!C212),0)</f>
        <v>0</v>
      </c>
      <c r="Y2" s="208">
        <f>ROUND(N(data!D212),0)</f>
        <v>0</v>
      </c>
      <c r="Z2" s="208">
        <f>ROUND(N(data!B213),0)</f>
        <v>576714614</v>
      </c>
      <c r="AA2" s="208">
        <f>ROUND(N(data!C213),0)</f>
        <v>8672469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58618451</v>
      </c>
      <c r="AG2" s="208">
        <f>ROUND(N(data!C215),0)</f>
        <v>631174</v>
      </c>
      <c r="AH2" s="208">
        <f>ROUND(N(data!D215),0)</f>
        <v>0</v>
      </c>
      <c r="AI2" s="208">
        <f>ROUND(N(data!B216),0)</f>
        <v>211665605</v>
      </c>
      <c r="AJ2" s="208">
        <f>ROUND(N(data!C216),0)</f>
        <v>17060274</v>
      </c>
      <c r="AK2" s="208">
        <f>ROUND(N(data!D216),0)</f>
        <v>0</v>
      </c>
      <c r="AL2" s="208">
        <f>ROUND(N(data!B217),0)</f>
        <v>0</v>
      </c>
      <c r="AM2" s="208">
        <f>ROUND(N(data!C217),0)</f>
        <v>-218083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17103648</v>
      </c>
      <c r="AS2" s="208">
        <f>ROUND(N(data!C219),0)</f>
        <v>-9214864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9648602</v>
      </c>
      <c r="AY2" s="208">
        <f>ROUND(N(data!C225),0)</f>
        <v>585854</v>
      </c>
      <c r="AZ2" s="208">
        <f>ROUND(N(data!D225),0)</f>
        <v>0</v>
      </c>
      <c r="BA2" s="208">
        <f>ROUND(N(data!B226),0)</f>
        <v>252385817</v>
      </c>
      <c r="BB2" s="208">
        <f>ROUND(N(data!C226),0)</f>
        <v>21149138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49098309</v>
      </c>
      <c r="BH2" s="208">
        <f>ROUND(N(data!C228),0)</f>
        <v>895310</v>
      </c>
      <c r="BI2" s="208">
        <f>ROUND(N(data!D228),0)</f>
        <v>0</v>
      </c>
      <c r="BJ2" s="208">
        <f>ROUND(N(data!B229),0)</f>
        <v>191910577</v>
      </c>
      <c r="BK2" s="208">
        <f>ROUND(N(data!C229),0)</f>
        <v>6500957</v>
      </c>
      <c r="BL2" s="208">
        <f>ROUND(N(data!D229),0)</f>
        <v>0</v>
      </c>
      <c r="BM2" s="208">
        <f>ROUND(N(data!B230),0)</f>
        <v>-41511</v>
      </c>
      <c r="BN2" s="208">
        <f>ROUND(N(data!C230),0)</f>
        <v>-128142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1239688217</v>
      </c>
      <c r="BW2" s="208">
        <f>ROUND(N(data!C240),0)</f>
        <v>485851635</v>
      </c>
      <c r="BX2" s="208">
        <f>ROUND(N(data!C241),0)</f>
        <v>17506280</v>
      </c>
      <c r="BY2" s="208">
        <f>ROUND(N(data!C242),0)</f>
        <v>81800401</v>
      </c>
      <c r="BZ2" s="208">
        <f>ROUND(N(data!C243),0)</f>
        <v>464875363</v>
      </c>
      <c r="CA2" s="208">
        <f>ROUND(N(data!C244),0)</f>
        <v>19879064</v>
      </c>
      <c r="CB2" s="208">
        <f>ROUND(N(data!C247),0)</f>
        <v>1881</v>
      </c>
      <c r="CC2" s="208">
        <f>ROUND(N(data!C249),0)</f>
        <v>20882834</v>
      </c>
      <c r="CD2" s="208">
        <f>ROUND(N(data!C250),0)</f>
        <v>20403937</v>
      </c>
      <c r="CE2" s="208">
        <f>ROUND(N(data!C254)+N(data!C255),0)</f>
        <v>0</v>
      </c>
      <c r="CF2" s="208">
        <f>ROUND(N(data!D237),0)</f>
        <v>10213718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7365A-4860-4C14-AF91-700C0C881A7B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1154</v>
      </c>
      <c r="B1" s="12" t="s">
        <v>1155</v>
      </c>
      <c r="C1" s="12" t="s">
        <v>1156</v>
      </c>
      <c r="D1" s="10" t="s">
        <v>1157</v>
      </c>
      <c r="E1" s="10" t="s">
        <v>1158</v>
      </c>
      <c r="F1" s="10" t="s">
        <v>1159</v>
      </c>
      <c r="G1" s="10" t="s">
        <v>1160</v>
      </c>
      <c r="H1" s="10" t="s">
        <v>1161</v>
      </c>
      <c r="I1" s="10" t="s">
        <v>1162</v>
      </c>
      <c r="J1" s="10" t="s">
        <v>1163</v>
      </c>
      <c r="K1" s="10" t="s">
        <v>1164</v>
      </c>
      <c r="L1" s="10" t="s">
        <v>1165</v>
      </c>
      <c r="M1" s="10" t="s">
        <v>1166</v>
      </c>
      <c r="N1" s="10" t="s">
        <v>1167</v>
      </c>
      <c r="O1" s="10" t="s">
        <v>1168</v>
      </c>
      <c r="P1" s="10" t="s">
        <v>1169</v>
      </c>
      <c r="Q1" s="10" t="s">
        <v>1170</v>
      </c>
      <c r="R1" s="10" t="s">
        <v>1171</v>
      </c>
      <c r="S1" s="10" t="s">
        <v>1172</v>
      </c>
      <c r="T1" s="10" t="s">
        <v>1173</v>
      </c>
      <c r="U1" s="10" t="s">
        <v>1174</v>
      </c>
      <c r="V1" s="10" t="s">
        <v>1175</v>
      </c>
      <c r="W1" s="10" t="s">
        <v>1176</v>
      </c>
      <c r="X1" s="10" t="s">
        <v>1177</v>
      </c>
      <c r="Y1" s="10" t="s">
        <v>1178</v>
      </c>
      <c r="Z1" s="10" t="s">
        <v>1179</v>
      </c>
      <c r="AA1" s="10" t="s">
        <v>1180</v>
      </c>
      <c r="AB1" s="10" t="s">
        <v>1181</v>
      </c>
      <c r="AC1" s="10" t="s">
        <v>1182</v>
      </c>
      <c r="AD1" s="10" t="s">
        <v>1183</v>
      </c>
      <c r="AE1" s="10" t="s">
        <v>1184</v>
      </c>
      <c r="AF1" s="10" t="s">
        <v>1185</v>
      </c>
      <c r="AG1" s="10" t="s">
        <v>1186</v>
      </c>
      <c r="AH1" s="10" t="s">
        <v>1187</v>
      </c>
      <c r="AI1" s="10" t="s">
        <v>1188</v>
      </c>
      <c r="AJ1" s="10" t="s">
        <v>1189</v>
      </c>
      <c r="AK1" s="10" t="s">
        <v>1190</v>
      </c>
      <c r="AL1" s="10" t="s">
        <v>1191</v>
      </c>
      <c r="AM1" s="10" t="s">
        <v>1192</v>
      </c>
      <c r="AN1" s="10" t="s">
        <v>1193</v>
      </c>
      <c r="AO1" s="10" t="s">
        <v>1194</v>
      </c>
      <c r="AP1" s="10" t="s">
        <v>1195</v>
      </c>
      <c r="AQ1" s="10" t="s">
        <v>1196</v>
      </c>
      <c r="AR1" s="10" t="s">
        <v>1197</v>
      </c>
      <c r="AS1" s="10" t="s">
        <v>1198</v>
      </c>
      <c r="AT1" s="10" t="s">
        <v>1199</v>
      </c>
      <c r="AU1" s="10" t="s">
        <v>1200</v>
      </c>
      <c r="AV1" s="10" t="s">
        <v>1201</v>
      </c>
      <c r="AW1" s="10" t="s">
        <v>1202</v>
      </c>
      <c r="AX1" s="10" t="s">
        <v>1203</v>
      </c>
      <c r="AY1" s="10" t="s">
        <v>1204</v>
      </c>
      <c r="AZ1" s="10" t="s">
        <v>1205</v>
      </c>
      <c r="BA1" s="10" t="s">
        <v>1206</v>
      </c>
      <c r="BB1" s="10" t="s">
        <v>1207</v>
      </c>
      <c r="BC1" s="10" t="s">
        <v>1208</v>
      </c>
      <c r="BD1" s="10" t="s">
        <v>1209</v>
      </c>
      <c r="BE1" s="10" t="s">
        <v>1210</v>
      </c>
      <c r="BF1" s="10" t="s">
        <v>1211</v>
      </c>
      <c r="BG1" s="10" t="s">
        <v>1212</v>
      </c>
      <c r="BH1" s="10" t="s">
        <v>1213</v>
      </c>
      <c r="BI1" s="10" t="s">
        <v>1214</v>
      </c>
      <c r="BJ1" s="10" t="s">
        <v>1215</v>
      </c>
      <c r="BK1" s="10" t="s">
        <v>1216</v>
      </c>
      <c r="BL1" s="10" t="s">
        <v>1217</v>
      </c>
      <c r="BM1" s="10" t="s">
        <v>1218</v>
      </c>
      <c r="BN1" s="10" t="s">
        <v>1219</v>
      </c>
      <c r="BO1" s="10" t="s">
        <v>1220</v>
      </c>
      <c r="BP1" s="10" t="s">
        <v>1221</v>
      </c>
      <c r="BQ1" s="10" t="s">
        <v>1222</v>
      </c>
      <c r="BR1" s="10" t="s">
        <v>1223</v>
      </c>
      <c r="BS1" s="10" t="s">
        <v>1224</v>
      </c>
    </row>
    <row r="2" spans="1:87" s="178" customFormat="1" ht="12.65" customHeight="1" x14ac:dyDescent="0.35">
      <c r="A2" s="12" t="str">
        <f>RIGHT(data!C97,3)</f>
        <v>084</v>
      </c>
      <c r="B2" s="12" t="str">
        <f>RIGHT(data!C96,4)</f>
        <v>2023</v>
      </c>
      <c r="C2" s="12" t="s">
        <v>1153</v>
      </c>
      <c r="D2" s="207">
        <f>ROUND(N(data!C127),0)</f>
        <v>26002</v>
      </c>
      <c r="E2" s="207">
        <f>ROUND(N(data!C128),0)</f>
        <v>0</v>
      </c>
      <c r="F2" s="207">
        <f>ROUND(N(data!C129),0)</f>
        <v>0</v>
      </c>
      <c r="G2" s="207">
        <f>ROUND(N(data!C130),0)</f>
        <v>3670</v>
      </c>
      <c r="H2" s="207">
        <f>ROUND(N(data!D127),0)</f>
        <v>176220</v>
      </c>
      <c r="I2" s="207">
        <f>ROUND(N(data!D128),0)</f>
        <v>0</v>
      </c>
      <c r="J2" s="207">
        <f>ROUND(N(data!D129),0)</f>
        <v>0</v>
      </c>
      <c r="K2" s="207">
        <f>ROUND(N(data!D130),0)</f>
        <v>8165</v>
      </c>
      <c r="L2" s="207">
        <f>ROUND(N(data!C132),0)</f>
        <v>64</v>
      </c>
      <c r="M2" s="207">
        <f>ROUND(N(data!C133),0)</f>
        <v>141</v>
      </c>
      <c r="N2" s="207">
        <f>ROUND(N(data!C134),0)</f>
        <v>233</v>
      </c>
      <c r="O2" s="207">
        <f>ROUND(N(data!C135),0)</f>
        <v>13</v>
      </c>
      <c r="P2" s="207">
        <f>ROUND(N(data!C136),0)</f>
        <v>46</v>
      </c>
      <c r="Q2" s="207">
        <f>ROUND(N(data!C137),0)</f>
        <v>19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14</v>
      </c>
      <c r="V2" s="207">
        <f>ROUND(N(data!C142),0)</f>
        <v>0</v>
      </c>
      <c r="W2" s="207">
        <f>ROUND(N(data!C144),0)</f>
        <v>595</v>
      </c>
      <c r="X2" s="207">
        <f>ROUND(N(data!C145),0)</f>
        <v>0</v>
      </c>
      <c r="Y2" s="207">
        <f>ROUND(N(data!B154),0)</f>
        <v>12777</v>
      </c>
      <c r="Z2" s="207">
        <f>ROUND(N(data!B155),0)</f>
        <v>86589</v>
      </c>
      <c r="AA2" s="207">
        <f>ROUND(N(data!B156),0)</f>
        <v>206489</v>
      </c>
      <c r="AB2" s="207">
        <f>ROUND(N(data!B157),0)</f>
        <v>1031615735</v>
      </c>
      <c r="AC2" s="207">
        <f>ROUND(N(data!B158),0)</f>
        <v>537929916</v>
      </c>
      <c r="AD2" s="207">
        <f>ROUND(N(data!C154),0)</f>
        <v>4889</v>
      </c>
      <c r="AE2" s="207">
        <f>ROUND(N(data!C155),0)</f>
        <v>33131</v>
      </c>
      <c r="AF2" s="207">
        <f>ROUND(N(data!C156),0)</f>
        <v>79007</v>
      </c>
      <c r="AG2" s="207">
        <f>ROUND(N(data!C157),0)</f>
        <v>377576769</v>
      </c>
      <c r="AH2" s="207">
        <f>ROUND(N(data!C158),0)</f>
        <v>222967203</v>
      </c>
      <c r="AI2" s="207">
        <f>ROUND(N(data!D154),0)</f>
        <v>8337</v>
      </c>
      <c r="AJ2" s="207">
        <f>ROUND(N(data!D155),0)</f>
        <v>56500</v>
      </c>
      <c r="AK2" s="207">
        <f>ROUND(N(data!D156),0)</f>
        <v>134734</v>
      </c>
      <c r="AL2" s="207">
        <f>ROUND(N(data!D157),0)</f>
        <v>528270923</v>
      </c>
      <c r="AM2" s="207">
        <f>ROUND(N(data!D158),0)</f>
        <v>495858466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F26E-B43E-4DAF-8CE4-9CAD0D18E147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1225</v>
      </c>
      <c r="B1" s="12" t="s">
        <v>1226</v>
      </c>
      <c r="C1" s="12" t="s">
        <v>1227</v>
      </c>
      <c r="D1" s="10" t="s">
        <v>1228</v>
      </c>
      <c r="E1" s="10" t="s">
        <v>1229</v>
      </c>
      <c r="F1" s="10" t="s">
        <v>1230</v>
      </c>
      <c r="G1" s="10" t="s">
        <v>1231</v>
      </c>
      <c r="H1" s="10" t="s">
        <v>1232</v>
      </c>
      <c r="I1" s="10" t="s">
        <v>1233</v>
      </c>
      <c r="J1" s="10" t="s">
        <v>1234</v>
      </c>
      <c r="K1" s="10" t="s">
        <v>1235</v>
      </c>
      <c r="L1" s="10" t="s">
        <v>1236</v>
      </c>
      <c r="M1" s="10" t="s">
        <v>1237</v>
      </c>
      <c r="N1" s="10" t="s">
        <v>1238</v>
      </c>
      <c r="O1" s="10" t="s">
        <v>1239</v>
      </c>
      <c r="P1" s="10" t="s">
        <v>1240</v>
      </c>
      <c r="Q1" s="10" t="s">
        <v>1241</v>
      </c>
      <c r="R1" s="10" t="s">
        <v>1242</v>
      </c>
      <c r="S1" s="10" t="s">
        <v>1243</v>
      </c>
      <c r="T1" s="10" t="s">
        <v>1244</v>
      </c>
      <c r="U1" s="10" t="s">
        <v>1245</v>
      </c>
      <c r="V1" s="10" t="s">
        <v>1246</v>
      </c>
      <c r="W1" s="10" t="s">
        <v>1247</v>
      </c>
      <c r="X1" s="10" t="s">
        <v>1248</v>
      </c>
      <c r="Y1" s="10" t="s">
        <v>1249</v>
      </c>
      <c r="Z1" s="10" t="s">
        <v>1250</v>
      </c>
      <c r="AA1" s="10" t="s">
        <v>1251</v>
      </c>
      <c r="AB1" s="10" t="s">
        <v>1252</v>
      </c>
      <c r="AC1" s="10" t="s">
        <v>1253</v>
      </c>
      <c r="AD1" s="10" t="s">
        <v>1254</v>
      </c>
      <c r="AE1" s="10" t="s">
        <v>1255</v>
      </c>
      <c r="AF1" s="10" t="s">
        <v>1256</v>
      </c>
      <c r="AG1" s="10" t="s">
        <v>1257</v>
      </c>
      <c r="AH1" s="10" t="s">
        <v>1258</v>
      </c>
      <c r="AI1" s="10" t="s">
        <v>1259</v>
      </c>
      <c r="AJ1" s="10" t="s">
        <v>1260</v>
      </c>
      <c r="AK1" s="10" t="s">
        <v>1261</v>
      </c>
      <c r="AL1" s="10" t="s">
        <v>1262</v>
      </c>
      <c r="AM1" s="10" t="s">
        <v>1263</v>
      </c>
      <c r="AN1" s="10" t="s">
        <v>1264</v>
      </c>
      <c r="AO1" s="10" t="s">
        <v>1265</v>
      </c>
      <c r="AP1" s="10" t="s">
        <v>1266</v>
      </c>
      <c r="AQ1" s="10" t="s">
        <v>1267</v>
      </c>
      <c r="AR1" s="10" t="s">
        <v>1268</v>
      </c>
      <c r="AS1" s="10" t="s">
        <v>1269</v>
      </c>
      <c r="AT1" s="10" t="s">
        <v>1270</v>
      </c>
      <c r="AU1" s="10" t="s">
        <v>1271</v>
      </c>
      <c r="AV1" s="10" t="s">
        <v>1272</v>
      </c>
      <c r="AW1" s="10" t="s">
        <v>1273</v>
      </c>
      <c r="AX1" s="10" t="s">
        <v>1274</v>
      </c>
      <c r="AY1" s="10" t="s">
        <v>1275</v>
      </c>
      <c r="AZ1" s="10" t="s">
        <v>1276</v>
      </c>
      <c r="BA1" s="10" t="s">
        <v>1277</v>
      </c>
      <c r="BB1" s="10" t="s">
        <v>1278</v>
      </c>
      <c r="BC1" s="10" t="s">
        <v>1279</v>
      </c>
      <c r="BD1" s="10" t="s">
        <v>1280</v>
      </c>
      <c r="BE1" s="10" t="s">
        <v>1281</v>
      </c>
      <c r="BF1" s="10" t="s">
        <v>1282</v>
      </c>
      <c r="BG1" s="10" t="s">
        <v>1283</v>
      </c>
      <c r="BH1" s="10" t="s">
        <v>1284</v>
      </c>
      <c r="BI1" s="10" t="s">
        <v>1285</v>
      </c>
      <c r="BJ1" s="10" t="s">
        <v>1286</v>
      </c>
      <c r="BK1" s="10" t="s">
        <v>1287</v>
      </c>
      <c r="BL1" s="10" t="s">
        <v>1288</v>
      </c>
      <c r="BM1" s="10" t="s">
        <v>1289</v>
      </c>
      <c r="BN1" s="10" t="s">
        <v>1290</v>
      </c>
      <c r="BO1" s="10" t="s">
        <v>1291</v>
      </c>
      <c r="BP1" s="10" t="s">
        <v>1292</v>
      </c>
      <c r="BQ1" s="10" t="s">
        <v>1293</v>
      </c>
      <c r="BR1" s="10" t="s">
        <v>1294</v>
      </c>
      <c r="BS1" s="10" t="s">
        <v>1295</v>
      </c>
      <c r="BT1" s="10" t="s">
        <v>1296</v>
      </c>
      <c r="BU1" s="10" t="s">
        <v>1297</v>
      </c>
      <c r="BV1" s="10" t="s">
        <v>1298</v>
      </c>
      <c r="BW1" s="10" t="s">
        <v>1299</v>
      </c>
      <c r="BX1" s="10" t="s">
        <v>1300</v>
      </c>
      <c r="BY1" s="10" t="s">
        <v>1301</v>
      </c>
      <c r="BZ1" s="10" t="s">
        <v>1302</v>
      </c>
      <c r="CA1" s="10" t="s">
        <v>1303</v>
      </c>
      <c r="CB1" s="10" t="s">
        <v>1304</v>
      </c>
      <c r="CC1" s="10" t="s">
        <v>1305</v>
      </c>
      <c r="CD1" s="10" t="s">
        <v>1306</v>
      </c>
      <c r="CE1" s="10" t="s">
        <v>1307</v>
      </c>
      <c r="CF1" s="10" t="s">
        <v>1308</v>
      </c>
      <c r="CG1" s="10" t="s">
        <v>1309</v>
      </c>
      <c r="CH1" s="10" t="s">
        <v>1310</v>
      </c>
      <c r="CI1" s="10" t="s">
        <v>1311</v>
      </c>
      <c r="CJ1" s="10" t="s">
        <v>1312</v>
      </c>
      <c r="CK1" s="10" t="s">
        <v>1313</v>
      </c>
      <c r="CL1" s="10" t="s">
        <v>1314</v>
      </c>
      <c r="CM1" s="10" t="s">
        <v>1315</v>
      </c>
      <c r="CN1" s="10" t="s">
        <v>1316</v>
      </c>
      <c r="CO1" s="10" t="s">
        <v>1317</v>
      </c>
      <c r="CP1" s="10" t="s">
        <v>1318</v>
      </c>
      <c r="CQ1" s="206" t="s">
        <v>1319</v>
      </c>
      <c r="CR1" s="206" t="s">
        <v>1320</v>
      </c>
      <c r="CS1" s="206" t="s">
        <v>1321</v>
      </c>
      <c r="CT1" s="206" t="s">
        <v>1322</v>
      </c>
      <c r="CU1" s="206" t="s">
        <v>1323</v>
      </c>
      <c r="CV1" s="206" t="s">
        <v>1324</v>
      </c>
      <c r="CW1" s="206" t="s">
        <v>1325</v>
      </c>
      <c r="CX1" s="206" t="s">
        <v>1326</v>
      </c>
      <c r="CY1" s="206" t="s">
        <v>1327</v>
      </c>
      <c r="CZ1" s="206" t="s">
        <v>1328</v>
      </c>
      <c r="DA1" s="206" t="s">
        <v>1329</v>
      </c>
      <c r="DB1" s="206" t="s">
        <v>1330</v>
      </c>
      <c r="DC1" s="206" t="s">
        <v>1331</v>
      </c>
      <c r="DD1" s="206" t="s">
        <v>1332</v>
      </c>
      <c r="DE1" s="10" t="s">
        <v>1333</v>
      </c>
      <c r="DF1" s="10" t="s">
        <v>1334</v>
      </c>
      <c r="DG1" s="10" t="s">
        <v>1335</v>
      </c>
      <c r="DH1" s="10" t="s">
        <v>1336</v>
      </c>
    </row>
    <row r="2" spans="1:112" s="178" customFormat="1" ht="12.65" customHeight="1" x14ac:dyDescent="0.35">
      <c r="A2" s="208" t="str">
        <f>RIGHT(data!C97,3)</f>
        <v>084</v>
      </c>
      <c r="B2" s="209" t="str">
        <f>RIGHT(data!C96,4)</f>
        <v>2023</v>
      </c>
      <c r="C2" s="12" t="s">
        <v>1153</v>
      </c>
      <c r="D2" s="207">
        <f>ROUND(N(data!C181),0)</f>
        <v>23371451</v>
      </c>
      <c r="E2" s="207">
        <f>ROUND(N(data!C267),0)</f>
        <v>0</v>
      </c>
      <c r="F2" s="207">
        <f>ROUND(N(data!C268),0)</f>
        <v>405327702</v>
      </c>
      <c r="G2" s="207">
        <f>ROUND(N(data!C269),0)</f>
        <v>221508265</v>
      </c>
      <c r="H2" s="207">
        <f>ROUND(N(data!C270),0)</f>
        <v>0</v>
      </c>
      <c r="I2" s="207">
        <f>ROUND(N(data!C271),0)</f>
        <v>25149986</v>
      </c>
      <c r="J2" s="207">
        <f>ROUND(N(data!C272),0)</f>
        <v>0</v>
      </c>
      <c r="K2" s="207">
        <f>ROUND(N(data!C273),0)</f>
        <v>10130304</v>
      </c>
      <c r="L2" s="207">
        <f>ROUND(N(data!C274),0)</f>
        <v>672674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23325549</v>
      </c>
      <c r="Q2" s="207">
        <f>ROUND(N(data!C283),0)</f>
        <v>23626040</v>
      </c>
      <c r="R2" s="207">
        <f>ROUND(N(data!C284),0)</f>
        <v>585387083</v>
      </c>
      <c r="S2" s="207">
        <f>ROUND(N(data!C285),0)</f>
        <v>565979454</v>
      </c>
      <c r="T2" s="207">
        <f>ROUND(N(data!C286),0)</f>
        <v>59249625</v>
      </c>
      <c r="U2" s="207">
        <f>ROUND(N(data!C287),0)</f>
        <v>228725879</v>
      </c>
      <c r="V2" s="207">
        <f>ROUND(N(data!C288),0)</f>
        <v>0</v>
      </c>
      <c r="W2" s="207">
        <f>ROUND(N(data!C289),0)</f>
        <v>0</v>
      </c>
      <c r="X2" s="207">
        <f>ROUND(N(data!C290),0)</f>
        <v>0</v>
      </c>
      <c r="Y2" s="207">
        <f>ROUND(N(data!C291),0)</f>
        <v>0</v>
      </c>
      <c r="Z2" s="207">
        <f>ROUND(N(data!C292),0)</f>
        <v>532004910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37312521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39912306</v>
      </c>
      <c r="AK2" s="207">
        <f>ROUND(N(data!C316),0)</f>
        <v>15152010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9804475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-318153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384133156</v>
      </c>
      <c r="BA2" s="207">
        <f>ROUND(N(data!C336),0)</f>
        <v>0</v>
      </c>
      <c r="BB2" s="207">
        <f>ROUND(N(data!C337),0)</f>
        <v>0</v>
      </c>
      <c r="BC2" s="207">
        <f>ROUND(N(data!C338),0)</f>
        <v>5674044</v>
      </c>
      <c r="BD2" s="207">
        <f>ROUND(N(data!C339),0)</f>
        <v>0</v>
      </c>
      <c r="BE2" s="207">
        <f>ROUND(N(data!C343),0)</f>
        <v>326718046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3275.78</v>
      </c>
      <c r="BL2" s="207">
        <f>ROUND(N(data!C358),0)</f>
        <v>1937463427</v>
      </c>
      <c r="BM2" s="207">
        <f>ROUND(N(data!C359),0)</f>
        <v>1256755585</v>
      </c>
      <c r="BN2" s="207">
        <f>ROUND(N(data!C363),0)</f>
        <v>2309600960</v>
      </c>
      <c r="BO2" s="207">
        <f>ROUND(N(data!C364),0)</f>
        <v>41286771</v>
      </c>
      <c r="BP2" s="207">
        <f>ROUND(N(data!C365),0)</f>
        <v>0</v>
      </c>
      <c r="BQ2" s="207">
        <f>ROUND(N(data!D381),0)</f>
        <v>25422384</v>
      </c>
      <c r="BR2" s="207">
        <f>ROUND(N(data!C370),0)</f>
        <v>181699</v>
      </c>
      <c r="BS2" s="207">
        <f>ROUND(N(data!C371),0)</f>
        <v>13187604</v>
      </c>
      <c r="BT2" s="207">
        <f>ROUND(N(data!C372),0)</f>
        <v>-144042</v>
      </c>
      <c r="BU2" s="207">
        <f>ROUND(N(data!C373),0)</f>
        <v>0</v>
      </c>
      <c r="BV2" s="207">
        <f>ROUND(N(data!C374),0)</f>
        <v>1947952</v>
      </c>
      <c r="BW2" s="207">
        <f>ROUND(N(data!C375),0)</f>
        <v>822105</v>
      </c>
      <c r="BX2" s="207">
        <f>ROUND(N(data!C376),0)</f>
        <v>0</v>
      </c>
      <c r="BY2" s="207">
        <f>ROUND(N(data!C377),0)</f>
        <v>145604</v>
      </c>
      <c r="BZ2" s="207">
        <f>ROUND(N(data!C378),0)</f>
        <v>2433497</v>
      </c>
      <c r="CA2" s="207">
        <f>ROUND(N(data!C379),0)</f>
        <v>4999760</v>
      </c>
      <c r="CB2" s="207">
        <f>ROUND(N(data!C380),0)</f>
        <v>1848205</v>
      </c>
      <c r="CC2" s="207">
        <f>ROUND(N(data!C382),0)</f>
        <v>0</v>
      </c>
      <c r="CD2" s="207">
        <f>ROUND(N(data!C389),0)</f>
        <v>315440954</v>
      </c>
      <c r="CE2" s="207">
        <f>ROUND(N(data!C390),0)</f>
        <v>33900475</v>
      </c>
      <c r="CF2" s="207">
        <f>ROUND(N(data!C391),0)</f>
        <v>82593575</v>
      </c>
      <c r="CG2" s="207">
        <f>ROUND(N(data!C392),0)</f>
        <v>122222457</v>
      </c>
      <c r="CH2" s="207">
        <f>ROUND(N(data!C393),0)</f>
        <v>0</v>
      </c>
      <c r="CI2" s="207">
        <f>ROUND(N(data!C394),0)</f>
        <v>28063974</v>
      </c>
      <c r="CJ2" s="207">
        <f>ROUND(N(data!C395),0)</f>
        <v>30776003</v>
      </c>
      <c r="CK2" s="207">
        <f>ROUND(N(data!C396),0)</f>
        <v>5608824</v>
      </c>
      <c r="CL2" s="207">
        <f>ROUND(N(data!C397),0)</f>
        <v>0</v>
      </c>
      <c r="CM2" s="207">
        <f>ROUND(N(data!C398),0)</f>
        <v>0</v>
      </c>
      <c r="CN2" s="207">
        <f>ROUND(N(data!C399),0)</f>
        <v>17161029</v>
      </c>
      <c r="CO2" s="207">
        <f>ROUND(N(data!C362),0)</f>
        <v>10213718</v>
      </c>
      <c r="CP2" s="207">
        <f>ROUND(N(data!D415),0)</f>
        <v>354301490</v>
      </c>
      <c r="CQ2" s="61">
        <f>ROUND(N(data!C401),0)</f>
        <v>3098361</v>
      </c>
      <c r="CR2" s="61">
        <f>ROUND(N(data!C402),0)</f>
        <v>50294576</v>
      </c>
      <c r="CS2" s="61">
        <f>ROUND(N(data!C403),0)</f>
        <v>247678</v>
      </c>
      <c r="CT2" s="61">
        <f>ROUND(N(data!C404),0)</f>
        <v>0</v>
      </c>
      <c r="CU2" s="61">
        <f>ROUND(N(data!C405),0)</f>
        <v>1810416</v>
      </c>
      <c r="CV2" s="61">
        <f>ROUND(N(data!C406),0)</f>
        <v>872638</v>
      </c>
      <c r="CW2" s="61">
        <f>ROUND(N(data!C407),0)</f>
        <v>0</v>
      </c>
      <c r="CX2" s="61">
        <f>ROUND(N(data!C408),0)</f>
        <v>13089973</v>
      </c>
      <c r="CY2" s="61">
        <f>ROUND(N(data!C409),0)</f>
        <v>247712378</v>
      </c>
      <c r="CZ2" s="61">
        <f>ROUND(N(data!C410),0)</f>
        <v>1286558</v>
      </c>
      <c r="DA2" s="61">
        <f>ROUND(N(data!C411),0)</f>
        <v>598409</v>
      </c>
      <c r="DB2" s="61">
        <f>ROUND(N(data!C412),0)</f>
        <v>24197844</v>
      </c>
      <c r="DC2" s="61">
        <f>ROUND(N(data!C413),0)</f>
        <v>6707558</v>
      </c>
      <c r="DD2" s="61">
        <f>ROUND(N(data!C414),0)</f>
        <v>4385101</v>
      </c>
      <c r="DE2" s="61">
        <f>ROUND(N(data!C419),0)</f>
        <v>6389872</v>
      </c>
      <c r="DF2" s="207">
        <f>ROUND(N(data!D420),0)</f>
        <v>8537518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F642-7A49-457D-A42A-4594C7646D4D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1337</v>
      </c>
      <c r="B1" s="12" t="s">
        <v>1338</v>
      </c>
      <c r="C1" s="10" t="s">
        <v>1339</v>
      </c>
      <c r="D1" s="12" t="s">
        <v>1340</v>
      </c>
      <c r="E1" s="10" t="s">
        <v>1341</v>
      </c>
      <c r="F1" s="10" t="s">
        <v>1342</v>
      </c>
      <c r="G1" s="10" t="s">
        <v>1343</v>
      </c>
      <c r="H1" s="10" t="s">
        <v>1344</v>
      </c>
      <c r="I1" s="10" t="s">
        <v>1345</v>
      </c>
      <c r="J1" s="10" t="s">
        <v>1346</v>
      </c>
      <c r="K1" s="10" t="s">
        <v>1347</v>
      </c>
      <c r="L1" s="10" t="s">
        <v>1348</v>
      </c>
      <c r="M1" s="10" t="s">
        <v>1349</v>
      </c>
      <c r="N1" s="10" t="s">
        <v>1350</v>
      </c>
      <c r="O1" s="10" t="s">
        <v>1351</v>
      </c>
      <c r="P1" s="10" t="s">
        <v>1319</v>
      </c>
      <c r="Q1" s="10" t="s">
        <v>1320</v>
      </c>
      <c r="R1" s="10" t="s">
        <v>1321</v>
      </c>
      <c r="S1" s="10" t="s">
        <v>1322</v>
      </c>
      <c r="T1" s="10" t="s">
        <v>1323</v>
      </c>
      <c r="U1" s="10" t="s">
        <v>1324</v>
      </c>
      <c r="V1" s="10" t="s">
        <v>1325</v>
      </c>
      <c r="W1" s="10" t="s">
        <v>1326</v>
      </c>
      <c r="X1" s="10" t="s">
        <v>1327</v>
      </c>
      <c r="Y1" s="10" t="s">
        <v>1328</v>
      </c>
      <c r="Z1" s="10" t="s">
        <v>1329</v>
      </c>
      <c r="AA1" s="10" t="s">
        <v>1330</v>
      </c>
      <c r="AB1" s="10" t="s">
        <v>1331</v>
      </c>
      <c r="AC1" s="10" t="s">
        <v>1332</v>
      </c>
      <c r="AD1" s="10" t="s">
        <v>1352</v>
      </c>
      <c r="AE1" s="10" t="s">
        <v>1353</v>
      </c>
      <c r="AF1" s="10" t="s">
        <v>1354</v>
      </c>
      <c r="AG1" s="10" t="s">
        <v>1355</v>
      </c>
      <c r="AH1" s="10" t="s">
        <v>1356</v>
      </c>
      <c r="AI1" s="10" t="s">
        <v>1357</v>
      </c>
      <c r="AJ1" s="10" t="s">
        <v>1358</v>
      </c>
      <c r="AK1" s="10" t="s">
        <v>1359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084</v>
      </c>
      <c r="B2" s="209" t="str">
        <f>RIGHT(data!$C$96,4)</f>
        <v>2023</v>
      </c>
      <c r="C2" s="12" t="str">
        <f>data!C$55</f>
        <v>6010</v>
      </c>
      <c r="D2" s="12" t="s">
        <v>1153</v>
      </c>
      <c r="E2" s="207">
        <f>ROUND(N(data!C59), 0)</f>
        <v>13813</v>
      </c>
      <c r="F2" s="315">
        <f>ROUND(N(data!C60), 2)</f>
        <v>134.69999999999999</v>
      </c>
      <c r="G2" s="207">
        <f>ROUND(N(data!C61), 0)</f>
        <v>14958877</v>
      </c>
      <c r="H2" s="207">
        <f>ROUND(N(data!C62), 0)</f>
        <v>1727606</v>
      </c>
      <c r="I2" s="207">
        <f>ROUND(N(data!C63), 0)</f>
        <v>0</v>
      </c>
      <c r="J2" s="207">
        <f>ROUND(N(data!C64), 0)</f>
        <v>1741410</v>
      </c>
      <c r="K2" s="207">
        <f>ROUND(N(data!C65), 0)</f>
        <v>0</v>
      </c>
      <c r="L2" s="207">
        <f>ROUND(N(data!C66), 0)</f>
        <v>5293</v>
      </c>
      <c r="M2" s="207">
        <f>ROUND(N(data!C67), 0)</f>
        <v>80269</v>
      </c>
      <c r="N2" s="207">
        <f>ROUND(N(data!C68), 0)</f>
        <v>0</v>
      </c>
      <c r="O2" s="207">
        <f>ROUND(N(data!C69), 0)</f>
        <v>13148256</v>
      </c>
      <c r="P2" s="207">
        <f>ROUND(N(data!C70), 0)</f>
        <v>7746</v>
      </c>
      <c r="Q2" s="207">
        <f>ROUND(N(data!C71), 0)</f>
        <v>1277686</v>
      </c>
      <c r="R2" s="207">
        <f>ROUND(N(data!C72), 0)</f>
        <v>417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18736</v>
      </c>
      <c r="X2" s="207">
        <f>ROUND(N(data!C78), 0)</f>
        <v>11747045</v>
      </c>
      <c r="Y2" s="207">
        <f>ROUND(N(data!C79), 0)</f>
        <v>79093</v>
      </c>
      <c r="Z2" s="207">
        <f>ROUND(N(data!C80), 0)</f>
        <v>6458</v>
      </c>
      <c r="AA2" s="207">
        <f>ROUND(N(data!C81), 0)</f>
        <v>0</v>
      </c>
      <c r="AB2" s="207">
        <f>ROUND(N(data!C82), 0)</f>
        <v>714</v>
      </c>
      <c r="AC2" s="207">
        <f>ROUND(N(data!C83), 0)</f>
        <v>10361</v>
      </c>
      <c r="AD2" s="207">
        <f>ROUND(N(data!C84), 0)</f>
        <v>0</v>
      </c>
      <c r="AE2" s="207">
        <f>ROUND(N(data!C89), 0)</f>
        <v>110389408</v>
      </c>
      <c r="AF2" s="207">
        <f>ROUND(N(data!C87), 0)</f>
        <v>109792602</v>
      </c>
      <c r="AG2" s="207">
        <f>ROUND(N(data!C90), 0)</f>
        <v>4246</v>
      </c>
      <c r="AH2" s="207">
        <f>ROUND(N(data!C91), 0)</f>
        <v>0</v>
      </c>
      <c r="AI2" s="207">
        <f>ROUND(N(data!C92), 0)</f>
        <v>8587</v>
      </c>
      <c r="AJ2" s="207">
        <f>ROUND(N(data!C93), 0)</f>
        <v>0</v>
      </c>
      <c r="AK2" s="315">
        <f>ROUND(N(data!C94), 2)</f>
        <v>90.17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084</v>
      </c>
      <c r="B3" s="209" t="str">
        <f>RIGHT(data!$C$96,4)</f>
        <v>2023</v>
      </c>
      <c r="C3" s="12" t="str">
        <f>data!D$55</f>
        <v>6030</v>
      </c>
      <c r="D3" s="12" t="s">
        <v>1153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10102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084</v>
      </c>
      <c r="B4" s="209" t="str">
        <f>RIGHT(data!$C$96,4)</f>
        <v>2023</v>
      </c>
      <c r="C4" s="12" t="str">
        <f>data!E$55</f>
        <v>6070</v>
      </c>
      <c r="D4" s="12" t="s">
        <v>1153</v>
      </c>
      <c r="E4" s="207">
        <f>ROUND(N(data!E59), 0)</f>
        <v>123526</v>
      </c>
      <c r="F4" s="315">
        <f>ROUND(N(data!E60), 2)</f>
        <v>774.54</v>
      </c>
      <c r="G4" s="207">
        <f>ROUND(N(data!E61), 0)</f>
        <v>68333834</v>
      </c>
      <c r="H4" s="207">
        <f>ROUND(N(data!E62), 0)</f>
        <v>5967644</v>
      </c>
      <c r="I4" s="207">
        <f>ROUND(N(data!E63), 0)</f>
        <v>3580</v>
      </c>
      <c r="J4" s="207">
        <f>ROUND(N(data!E64), 0)</f>
        <v>4273757</v>
      </c>
      <c r="K4" s="207">
        <f>ROUND(N(data!E65), 0)</f>
        <v>0</v>
      </c>
      <c r="L4" s="207">
        <f>ROUND(N(data!E66), 0)</f>
        <v>348584</v>
      </c>
      <c r="M4" s="207">
        <f>ROUND(N(data!E67), 0)</f>
        <v>227076</v>
      </c>
      <c r="N4" s="207">
        <f>ROUND(N(data!E68), 0)</f>
        <v>0</v>
      </c>
      <c r="O4" s="207">
        <f>ROUND(N(data!E69), 0)</f>
        <v>78284478</v>
      </c>
      <c r="P4" s="207">
        <f>ROUND(N(data!E70), 0)</f>
        <v>17569</v>
      </c>
      <c r="Q4" s="207">
        <f>ROUND(N(data!E71), 0)</f>
        <v>24460923</v>
      </c>
      <c r="R4" s="207">
        <f>ROUND(N(data!E72), 0)</f>
        <v>563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82366</v>
      </c>
      <c r="X4" s="207">
        <f>ROUND(N(data!E78), 0)</f>
        <v>53661823</v>
      </c>
      <c r="Y4" s="207">
        <f>ROUND(N(data!E79), 0)</f>
        <v>47305</v>
      </c>
      <c r="Z4" s="207">
        <f>ROUND(N(data!E80), 0)</f>
        <v>8849</v>
      </c>
      <c r="AA4" s="207">
        <f>ROUND(N(data!E81), 0)</f>
        <v>0</v>
      </c>
      <c r="AB4" s="207">
        <f>ROUND(N(data!E82), 0)</f>
        <v>1869</v>
      </c>
      <c r="AC4" s="207">
        <f>ROUND(N(data!E83), 0)</f>
        <v>3211</v>
      </c>
      <c r="AD4" s="207">
        <f>ROUND(N(data!E84), 0)</f>
        <v>0</v>
      </c>
      <c r="AE4" s="207">
        <f>ROUND(N(data!E89), 0)</f>
        <v>543083871</v>
      </c>
      <c r="AF4" s="207">
        <f>ROUND(N(data!E87), 0)</f>
        <v>469147108</v>
      </c>
      <c r="AG4" s="207">
        <f>ROUND(N(data!E90), 0)</f>
        <v>2062</v>
      </c>
      <c r="AH4" s="207">
        <f>ROUND(N(data!E91), 0)</f>
        <v>0</v>
      </c>
      <c r="AI4" s="207">
        <f>ROUND(N(data!E92), 0)</f>
        <v>53192</v>
      </c>
      <c r="AJ4" s="207">
        <f>ROUND(N(data!E93), 0)</f>
        <v>0</v>
      </c>
      <c r="AK4" s="315">
        <f>ROUND(N(data!E94), 2)</f>
        <v>313.18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084</v>
      </c>
      <c r="B5" s="209" t="str">
        <f>RIGHT(data!$C$96,4)</f>
        <v>2023</v>
      </c>
      <c r="C5" s="12" t="str">
        <f>data!F$55</f>
        <v>6100</v>
      </c>
      <c r="D5" s="12" t="s">
        <v>1153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084</v>
      </c>
      <c r="B6" s="209" t="str">
        <f>RIGHT(data!$C$96,4)</f>
        <v>2023</v>
      </c>
      <c r="C6" s="12" t="str">
        <f>data!G$55</f>
        <v>6120</v>
      </c>
      <c r="D6" s="12" t="s">
        <v>1153</v>
      </c>
      <c r="E6" s="207">
        <f>ROUND(N(data!G59), 0)</f>
        <v>4980</v>
      </c>
      <c r="F6" s="315">
        <f>ROUND(N(data!G60), 2)</f>
        <v>30.69</v>
      </c>
      <c r="G6" s="207">
        <f>ROUND(N(data!G61), 0)</f>
        <v>3082359</v>
      </c>
      <c r="H6" s="207">
        <f>ROUND(N(data!G62), 0)</f>
        <v>380262</v>
      </c>
      <c r="I6" s="207">
        <f>ROUND(N(data!G63), 0)</f>
        <v>1282366</v>
      </c>
      <c r="J6" s="207">
        <f>ROUND(N(data!G64), 0)</f>
        <v>118938</v>
      </c>
      <c r="K6" s="207">
        <f>ROUND(N(data!G65), 0)</f>
        <v>0</v>
      </c>
      <c r="L6" s="207">
        <f>ROUND(N(data!G66), 0)</f>
        <v>974</v>
      </c>
      <c r="M6" s="207">
        <f>ROUND(N(data!G67), 0)</f>
        <v>5529</v>
      </c>
      <c r="N6" s="207">
        <f>ROUND(N(data!G68), 0)</f>
        <v>1775</v>
      </c>
      <c r="O6" s="207">
        <f>ROUND(N(data!G69), 0)</f>
        <v>2503990</v>
      </c>
      <c r="P6" s="207">
        <f>ROUND(N(data!G70), 0)</f>
        <v>104</v>
      </c>
      <c r="Q6" s="207">
        <f>ROUND(N(data!G71), 0)</f>
        <v>61107</v>
      </c>
      <c r="R6" s="207">
        <f>ROUND(N(data!G72), 0)</f>
        <v>60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20092</v>
      </c>
      <c r="X6" s="207">
        <f>ROUND(N(data!G78), 0)</f>
        <v>2420543</v>
      </c>
      <c r="Y6" s="207">
        <f>ROUND(N(data!G79), 0)</f>
        <v>0</v>
      </c>
      <c r="Z6" s="207">
        <f>ROUND(N(data!G80), 0)</f>
        <v>911</v>
      </c>
      <c r="AA6" s="207">
        <f>ROUND(N(data!G81), 0)</f>
        <v>0</v>
      </c>
      <c r="AB6" s="207">
        <f>ROUND(N(data!G82), 0)</f>
        <v>387</v>
      </c>
      <c r="AC6" s="207">
        <f>ROUND(N(data!G83), 0)</f>
        <v>786</v>
      </c>
      <c r="AD6" s="207">
        <f>ROUND(N(data!G84), 0)</f>
        <v>0</v>
      </c>
      <c r="AE6" s="207">
        <f>ROUND(N(data!G89), 0)</f>
        <v>18986652</v>
      </c>
      <c r="AF6" s="207">
        <f>ROUND(N(data!G87), 0)</f>
        <v>18984636</v>
      </c>
      <c r="AG6" s="207">
        <f>ROUND(N(data!G90), 0)</f>
        <v>9595</v>
      </c>
      <c r="AH6" s="207">
        <f>ROUND(N(data!G91), 0)</f>
        <v>0</v>
      </c>
      <c r="AI6" s="207">
        <f>ROUND(N(data!G92), 0)</f>
        <v>2075</v>
      </c>
      <c r="AJ6" s="207">
        <f>ROUND(N(data!G93), 0)</f>
        <v>0</v>
      </c>
      <c r="AK6" s="315">
        <f>ROUND(N(data!G94), 2)</f>
        <v>14.4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084</v>
      </c>
      <c r="B7" s="209" t="str">
        <f>RIGHT(data!$C$96,4)</f>
        <v>2023</v>
      </c>
      <c r="C7" s="12" t="str">
        <f>data!H$55</f>
        <v>6140</v>
      </c>
      <c r="D7" s="12" t="s">
        <v>1153</v>
      </c>
      <c r="E7" s="207">
        <f>ROUND(N(data!H59), 0)</f>
        <v>7514</v>
      </c>
      <c r="F7" s="315">
        <f>ROUND(N(data!H60), 2)</f>
        <v>56.67</v>
      </c>
      <c r="G7" s="207">
        <f>ROUND(N(data!H61), 0)</f>
        <v>5995263</v>
      </c>
      <c r="H7" s="207">
        <f>ROUND(N(data!H62), 0)</f>
        <v>633371</v>
      </c>
      <c r="I7" s="207">
        <f>ROUND(N(data!H63), 0)</f>
        <v>13577</v>
      </c>
      <c r="J7" s="207">
        <f>ROUND(N(data!H64), 0)</f>
        <v>82732</v>
      </c>
      <c r="K7" s="207">
        <f>ROUND(N(data!H65), 0)</f>
        <v>0</v>
      </c>
      <c r="L7" s="207">
        <f>ROUND(N(data!H66), 0)</f>
        <v>7761</v>
      </c>
      <c r="M7" s="207">
        <f>ROUND(N(data!H67), 0)</f>
        <v>0</v>
      </c>
      <c r="N7" s="207">
        <f>ROUND(N(data!H68), 0)</f>
        <v>0</v>
      </c>
      <c r="O7" s="207">
        <f>ROUND(N(data!H69), 0)</f>
        <v>4801240</v>
      </c>
      <c r="P7" s="207">
        <f>ROUND(N(data!H70), 0)</f>
        <v>0</v>
      </c>
      <c r="Q7" s="207">
        <f>ROUND(N(data!H71), 0)</f>
        <v>80338</v>
      </c>
      <c r="R7" s="207">
        <f>ROUND(N(data!H72), 0)</f>
        <v>455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5218</v>
      </c>
      <c r="X7" s="207">
        <f>ROUND(N(data!H78), 0)</f>
        <v>4708015</v>
      </c>
      <c r="Y7" s="207">
        <f>ROUND(N(data!H79), 0)</f>
        <v>0</v>
      </c>
      <c r="Z7" s="207">
        <f>ROUND(N(data!H80), 0)</f>
        <v>1653</v>
      </c>
      <c r="AA7" s="207">
        <f>ROUND(N(data!H81), 0)</f>
        <v>0</v>
      </c>
      <c r="AB7" s="207">
        <f>ROUND(N(data!H82), 0)</f>
        <v>414</v>
      </c>
      <c r="AC7" s="207">
        <f>ROUND(N(data!H83), 0)</f>
        <v>5147</v>
      </c>
      <c r="AD7" s="207">
        <f>ROUND(N(data!H84), 0)</f>
        <v>12</v>
      </c>
      <c r="AE7" s="207">
        <f>ROUND(N(data!H89), 0)</f>
        <v>32402098</v>
      </c>
      <c r="AF7" s="207">
        <f>ROUND(N(data!H87), 0)</f>
        <v>32402098</v>
      </c>
      <c r="AG7" s="207">
        <f>ROUND(N(data!H90), 0)</f>
        <v>0</v>
      </c>
      <c r="AH7" s="207">
        <f>ROUND(N(data!H91), 0)</f>
        <v>0</v>
      </c>
      <c r="AI7" s="207">
        <f>ROUND(N(data!H92), 0)</f>
        <v>3891</v>
      </c>
      <c r="AJ7" s="207">
        <f>ROUND(N(data!H93), 0)</f>
        <v>0</v>
      </c>
      <c r="AK7" s="315">
        <f>ROUND(N(data!H94), 2)</f>
        <v>22.77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084</v>
      </c>
      <c r="B8" s="209" t="str">
        <f>RIGHT(data!$C$96,4)</f>
        <v>2023</v>
      </c>
      <c r="C8" s="12" t="str">
        <f>data!I$55</f>
        <v>6150</v>
      </c>
      <c r="D8" s="12" t="s">
        <v>1153</v>
      </c>
      <c r="E8" s="207">
        <f>ROUND(N(data!I59), 0)</f>
        <v>3682</v>
      </c>
      <c r="F8" s="315">
        <f>ROUND(N(data!I60), 2)</f>
        <v>21.64</v>
      </c>
      <c r="G8" s="207">
        <f>ROUND(N(data!I61), 0)</f>
        <v>2918532</v>
      </c>
      <c r="H8" s="207">
        <f>ROUND(N(data!I62), 0)</f>
        <v>271699</v>
      </c>
      <c r="I8" s="207">
        <f>ROUND(N(data!I63), 0)</f>
        <v>0</v>
      </c>
      <c r="J8" s="207">
        <f>ROUND(N(data!I64), 0)</f>
        <v>50486</v>
      </c>
      <c r="K8" s="207">
        <f>ROUND(N(data!I65), 0)</f>
        <v>0</v>
      </c>
      <c r="L8" s="207">
        <f>ROUND(N(data!I66), 0)</f>
        <v>7296</v>
      </c>
      <c r="M8" s="207">
        <f>ROUND(N(data!I67), 0)</f>
        <v>564</v>
      </c>
      <c r="N8" s="207">
        <f>ROUND(N(data!I68), 0)</f>
        <v>0</v>
      </c>
      <c r="O8" s="207">
        <f>ROUND(N(data!I69), 0)</f>
        <v>2348564</v>
      </c>
      <c r="P8" s="207">
        <f>ROUND(N(data!I70), 0)</f>
        <v>0</v>
      </c>
      <c r="Q8" s="207">
        <f>ROUND(N(data!I71), 0)</f>
        <v>47764</v>
      </c>
      <c r="R8" s="207">
        <f>ROUND(N(data!I72), 0)</f>
        <v>1026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1080</v>
      </c>
      <c r="X8" s="207">
        <f>ROUND(N(data!I78), 0)</f>
        <v>2291892</v>
      </c>
      <c r="Y8" s="207">
        <f>ROUND(N(data!I79), 0)</f>
        <v>1694</v>
      </c>
      <c r="Z8" s="207">
        <f>ROUND(N(data!I80), 0)</f>
        <v>2600</v>
      </c>
      <c r="AA8" s="207">
        <f>ROUND(N(data!I81), 0)</f>
        <v>0</v>
      </c>
      <c r="AB8" s="207">
        <f>ROUND(N(data!I82), 0)</f>
        <v>0</v>
      </c>
      <c r="AC8" s="207">
        <f>ROUND(N(data!I83), 0)</f>
        <v>2508</v>
      </c>
      <c r="AD8" s="207">
        <f>ROUND(N(data!I84), 0)</f>
        <v>0</v>
      </c>
      <c r="AE8" s="207">
        <f>ROUND(N(data!I89), 0)</f>
        <v>9146016</v>
      </c>
      <c r="AF8" s="207">
        <f>ROUND(N(data!I87), 0)</f>
        <v>8019807</v>
      </c>
      <c r="AG8" s="207">
        <f>ROUND(N(data!I90), 0)</f>
        <v>50920</v>
      </c>
      <c r="AH8" s="207">
        <f>ROUND(N(data!I91), 0)</f>
        <v>0</v>
      </c>
      <c r="AI8" s="207">
        <f>ROUND(N(data!I92), 0)</f>
        <v>1727</v>
      </c>
      <c r="AJ8" s="207">
        <f>ROUND(N(data!I93), 0)</f>
        <v>0</v>
      </c>
      <c r="AK8" s="315">
        <f>ROUND(N(data!I94), 2)</f>
        <v>10.039999999999999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084</v>
      </c>
      <c r="B9" s="209" t="str">
        <f>RIGHT(data!$C$96,4)</f>
        <v>2023</v>
      </c>
      <c r="C9" s="12" t="str">
        <f>data!J$55</f>
        <v>6170</v>
      </c>
      <c r="D9" s="12" t="s">
        <v>1153</v>
      </c>
      <c r="E9" s="207">
        <f>ROUND(N(data!J59), 0)</f>
        <v>8165</v>
      </c>
      <c r="F9" s="315">
        <f>ROUND(N(data!J60), 2)</f>
        <v>63.66</v>
      </c>
      <c r="G9" s="207">
        <f>ROUND(N(data!J61), 0)</f>
        <v>7881318</v>
      </c>
      <c r="H9" s="207">
        <f>ROUND(N(data!J62), 0)</f>
        <v>808362</v>
      </c>
      <c r="I9" s="207">
        <f>ROUND(N(data!J63), 0)</f>
        <v>1748539</v>
      </c>
      <c r="J9" s="207">
        <f>ROUND(N(data!J64), 0)</f>
        <v>707735</v>
      </c>
      <c r="K9" s="207">
        <f>ROUND(N(data!J65), 0)</f>
        <v>0</v>
      </c>
      <c r="L9" s="207">
        <f>ROUND(N(data!J66), 0)</f>
        <v>273210</v>
      </c>
      <c r="M9" s="207">
        <f>ROUND(N(data!J67), 0)</f>
        <v>120580</v>
      </c>
      <c r="N9" s="207">
        <f>ROUND(N(data!J68), 0)</f>
        <v>0</v>
      </c>
      <c r="O9" s="207">
        <f>ROUND(N(data!J69), 0)</f>
        <v>6191028</v>
      </c>
      <c r="P9" s="207">
        <f>ROUND(N(data!J70), 0)</f>
        <v>227</v>
      </c>
      <c r="Q9" s="207">
        <f>ROUND(N(data!J71), 0)</f>
        <v>-6703</v>
      </c>
      <c r="R9" s="207">
        <f>ROUND(N(data!J72), 0)</f>
        <v>285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2047</v>
      </c>
      <c r="X9" s="207">
        <f>ROUND(N(data!J78), 0)</f>
        <v>6189114</v>
      </c>
      <c r="Y9" s="207">
        <f>ROUND(N(data!J79), 0)</f>
        <v>0</v>
      </c>
      <c r="Z9" s="207">
        <f>ROUND(N(data!J80), 0)</f>
        <v>4034</v>
      </c>
      <c r="AA9" s="207">
        <f>ROUND(N(data!J81), 0)</f>
        <v>0</v>
      </c>
      <c r="AB9" s="207">
        <f>ROUND(N(data!J82), 0)</f>
        <v>1307</v>
      </c>
      <c r="AC9" s="207">
        <f>ROUND(N(data!J83), 0)</f>
        <v>717</v>
      </c>
      <c r="AD9" s="207">
        <f>ROUND(N(data!J84), 0)</f>
        <v>0</v>
      </c>
      <c r="AE9" s="207">
        <f>ROUND(N(data!J89), 0)</f>
        <v>75396487</v>
      </c>
      <c r="AF9" s="207">
        <f>ROUND(N(data!J87), 0)</f>
        <v>74749302</v>
      </c>
      <c r="AG9" s="207">
        <f>ROUND(N(data!J90), 0)</f>
        <v>0</v>
      </c>
      <c r="AH9" s="207">
        <f>ROUND(N(data!J91), 0)</f>
        <v>0</v>
      </c>
      <c r="AI9" s="207">
        <f>ROUND(N(data!J92), 0)</f>
        <v>4667</v>
      </c>
      <c r="AJ9" s="207">
        <f>ROUND(N(data!J93), 0)</f>
        <v>0</v>
      </c>
      <c r="AK9" s="315">
        <f>ROUND(N(data!J94), 2)</f>
        <v>49.37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084</v>
      </c>
      <c r="B10" s="209" t="str">
        <f>RIGHT(data!$C$96,4)</f>
        <v>2023</v>
      </c>
      <c r="C10" s="12" t="str">
        <f>data!K$55</f>
        <v>6200</v>
      </c>
      <c r="D10" s="12" t="s">
        <v>1153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084</v>
      </c>
      <c r="B11" s="209" t="str">
        <f>RIGHT(data!$C$96,4)</f>
        <v>2023</v>
      </c>
      <c r="C11" s="12" t="str">
        <f>data!L$55</f>
        <v>6210</v>
      </c>
      <c r="D11" s="12" t="s">
        <v>1153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25327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084</v>
      </c>
      <c r="B12" s="209" t="str">
        <f>RIGHT(data!$C$96,4)</f>
        <v>2023</v>
      </c>
      <c r="C12" s="12" t="str">
        <f>data!M$55</f>
        <v>6330</v>
      </c>
      <c r="D12" s="12" t="s">
        <v>1153</v>
      </c>
      <c r="E12" s="207">
        <f>ROUND(N(data!M59), 0)</f>
        <v>0</v>
      </c>
      <c r="F12" s="315">
        <f>ROUND(N(data!M60), 2)</f>
        <v>7.0000000000000007E-2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4432</v>
      </c>
      <c r="K12" s="207">
        <f>ROUND(N(data!M65), 0)</f>
        <v>0</v>
      </c>
      <c r="L12" s="207">
        <f>ROUND(N(data!M66), 0)</f>
        <v>16</v>
      </c>
      <c r="M12" s="207">
        <f>ROUND(N(data!M67), 0)</f>
        <v>0</v>
      </c>
      <c r="N12" s="207">
        <f>ROUND(N(data!M68), 0)</f>
        <v>0</v>
      </c>
      <c r="O12" s="207">
        <f>ROUND(N(data!M69), 0)</f>
        <v>16597</v>
      </c>
      <c r="P12" s="207">
        <f>ROUND(N(data!M70), 0)</f>
        <v>0</v>
      </c>
      <c r="Q12" s="207">
        <f>ROUND(N(data!M71), 0)</f>
        <v>14770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1827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3397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084</v>
      </c>
      <c r="B13" s="209" t="str">
        <f>RIGHT(data!$C$96,4)</f>
        <v>2023</v>
      </c>
      <c r="C13" s="12" t="str">
        <f>data!N$55</f>
        <v>6400</v>
      </c>
      <c r="D13" s="12" t="s">
        <v>1153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084</v>
      </c>
      <c r="B14" s="209" t="str">
        <f>RIGHT(data!$C$96,4)</f>
        <v>2023</v>
      </c>
      <c r="C14" s="12" t="str">
        <f>data!O$55</f>
        <v>7010</v>
      </c>
      <c r="D14" s="12" t="s">
        <v>1153</v>
      </c>
      <c r="E14" s="207">
        <f>ROUND(N(data!O59), 0)</f>
        <v>3670</v>
      </c>
      <c r="F14" s="315">
        <f>ROUND(N(data!O60), 2)</f>
        <v>171.68</v>
      </c>
      <c r="G14" s="207">
        <f>ROUND(N(data!O61), 0)</f>
        <v>17398222</v>
      </c>
      <c r="H14" s="207">
        <f>ROUND(N(data!O62), 0)</f>
        <v>1895835</v>
      </c>
      <c r="I14" s="207">
        <f>ROUND(N(data!O63), 0)</f>
        <v>487578</v>
      </c>
      <c r="J14" s="207">
        <f>ROUND(N(data!O64), 0)</f>
        <v>1857852</v>
      </c>
      <c r="K14" s="207">
        <f>ROUND(N(data!O65), 0)</f>
        <v>0</v>
      </c>
      <c r="L14" s="207">
        <f>ROUND(N(data!O66), 0)</f>
        <v>106128</v>
      </c>
      <c r="M14" s="207">
        <f>ROUND(N(data!O67), 0)</f>
        <v>349042</v>
      </c>
      <c r="N14" s="207">
        <f>ROUND(N(data!O68), 0)</f>
        <v>0</v>
      </c>
      <c r="O14" s="207">
        <f>ROUND(N(data!O69), 0)</f>
        <v>18408788</v>
      </c>
      <c r="P14" s="207">
        <f>ROUND(N(data!O70), 0)</f>
        <v>1197</v>
      </c>
      <c r="Q14" s="207">
        <f>ROUND(N(data!O71), 0)</f>
        <v>4643146</v>
      </c>
      <c r="R14" s="207">
        <f>ROUND(N(data!O72), 0)</f>
        <v>68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13676</v>
      </c>
      <c r="X14" s="207">
        <f>ROUND(N(data!O78), 0)</f>
        <v>13662636</v>
      </c>
      <c r="Y14" s="207">
        <f>ROUND(N(data!O79), 0)</f>
        <v>42641</v>
      </c>
      <c r="Z14" s="207">
        <f>ROUND(N(data!O80), 0)</f>
        <v>16391</v>
      </c>
      <c r="AA14" s="207">
        <f>ROUND(N(data!O81), 0)</f>
        <v>0</v>
      </c>
      <c r="AB14" s="207">
        <f>ROUND(N(data!O82), 0)</f>
        <v>938</v>
      </c>
      <c r="AC14" s="207">
        <f>ROUND(N(data!O83), 0)</f>
        <v>28095</v>
      </c>
      <c r="AD14" s="207">
        <f>ROUND(N(data!O84), 0)</f>
        <v>20840</v>
      </c>
      <c r="AE14" s="207">
        <f>ROUND(N(data!O89), 0)</f>
        <v>126607555</v>
      </c>
      <c r="AF14" s="207">
        <f>ROUND(N(data!O87), 0)</f>
        <v>113222386</v>
      </c>
      <c r="AG14" s="207">
        <f>ROUND(N(data!O90), 0)</f>
        <v>0</v>
      </c>
      <c r="AH14" s="207">
        <f>ROUND(N(data!O91), 0)</f>
        <v>0</v>
      </c>
      <c r="AI14" s="207">
        <f>ROUND(N(data!O92), 0)</f>
        <v>14041</v>
      </c>
      <c r="AJ14" s="207">
        <f>ROUND(N(data!O93), 0)</f>
        <v>0</v>
      </c>
      <c r="AK14" s="315">
        <f>ROUND(N(data!O94), 2)</f>
        <v>81.290000000000006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084</v>
      </c>
      <c r="B15" s="209" t="str">
        <f>RIGHT(data!$C$96,4)</f>
        <v>2023</v>
      </c>
      <c r="C15" s="12" t="str">
        <f>data!P$55</f>
        <v>7020</v>
      </c>
      <c r="D15" s="12" t="s">
        <v>1153</v>
      </c>
      <c r="E15" s="207">
        <f>ROUND(N(data!P59), 0)</f>
        <v>0</v>
      </c>
      <c r="F15" s="315">
        <f>ROUND(N(data!P60), 2)</f>
        <v>251.05</v>
      </c>
      <c r="G15" s="207">
        <f>ROUND(N(data!P61), 0)</f>
        <v>23689225</v>
      </c>
      <c r="H15" s="207">
        <f>ROUND(N(data!P62), 0)</f>
        <v>2533593</v>
      </c>
      <c r="I15" s="207">
        <f>ROUND(N(data!P63), 0)</f>
        <v>63446</v>
      </c>
      <c r="J15" s="207">
        <f>ROUND(N(data!P64), 0)</f>
        <v>47394027</v>
      </c>
      <c r="K15" s="207">
        <f>ROUND(N(data!P65), 0)</f>
        <v>0</v>
      </c>
      <c r="L15" s="207">
        <f>ROUND(N(data!P66), 0)</f>
        <v>679769</v>
      </c>
      <c r="M15" s="207">
        <f>ROUND(N(data!P67), 0)</f>
        <v>3265890</v>
      </c>
      <c r="N15" s="207">
        <f>ROUND(N(data!P68), 0)</f>
        <v>1365363</v>
      </c>
      <c r="O15" s="207">
        <f>ROUND(N(data!P69), 0)</f>
        <v>24716200</v>
      </c>
      <c r="P15" s="207">
        <f>ROUND(N(data!P70), 0)</f>
        <v>4893</v>
      </c>
      <c r="Q15" s="207">
        <f>ROUND(N(data!P71), 0)</f>
        <v>4295767</v>
      </c>
      <c r="R15" s="207">
        <f>ROUND(N(data!P72), 0)</f>
        <v>2196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1707215</v>
      </c>
      <c r="X15" s="207">
        <f>ROUND(N(data!P78), 0)</f>
        <v>18602893</v>
      </c>
      <c r="Y15" s="207">
        <f>ROUND(N(data!P79), 0)</f>
        <v>66446</v>
      </c>
      <c r="Z15" s="207">
        <f>ROUND(N(data!P80), 0)</f>
        <v>10816</v>
      </c>
      <c r="AA15" s="207">
        <f>ROUND(N(data!P81), 0)</f>
        <v>1000</v>
      </c>
      <c r="AB15" s="207">
        <f>ROUND(N(data!P82), 0)</f>
        <v>2755</v>
      </c>
      <c r="AC15" s="207">
        <f>ROUND(N(data!P83), 0)</f>
        <v>22219</v>
      </c>
      <c r="AD15" s="207">
        <f>ROUND(N(data!P84), 0)</f>
        <v>28541</v>
      </c>
      <c r="AE15" s="207">
        <f>ROUND(N(data!P89), 0)</f>
        <v>601660195</v>
      </c>
      <c r="AF15" s="207">
        <f>ROUND(N(data!P87), 0)</f>
        <v>315297096</v>
      </c>
      <c r="AG15" s="207">
        <f>ROUND(N(data!P90), 0)</f>
        <v>0</v>
      </c>
      <c r="AH15" s="207">
        <f>ROUND(N(data!P91), 0)</f>
        <v>0</v>
      </c>
      <c r="AI15" s="207">
        <f>ROUND(N(data!P92), 0)</f>
        <v>23139</v>
      </c>
      <c r="AJ15" s="207">
        <f>ROUND(N(data!P93), 0)</f>
        <v>0</v>
      </c>
      <c r="AK15" s="315">
        <f>ROUND(N(data!P94), 2)</f>
        <v>95.24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084</v>
      </c>
      <c r="B16" s="209" t="str">
        <f>RIGHT(data!$C$96,4)</f>
        <v>2023</v>
      </c>
      <c r="C16" s="12" t="str">
        <f>data!Q$55</f>
        <v>7030</v>
      </c>
      <c r="D16" s="12" t="s">
        <v>1153</v>
      </c>
      <c r="E16" s="207">
        <f>ROUND(N(data!Q59), 0)</f>
        <v>0</v>
      </c>
      <c r="F16" s="315">
        <f>ROUND(N(data!Q60), 2)</f>
        <v>31.88</v>
      </c>
      <c r="G16" s="207">
        <f>ROUND(N(data!Q61), 0)</f>
        <v>3881659</v>
      </c>
      <c r="H16" s="207">
        <f>ROUND(N(data!Q62), 0)</f>
        <v>455191</v>
      </c>
      <c r="I16" s="207">
        <f>ROUND(N(data!Q63), 0)</f>
        <v>0</v>
      </c>
      <c r="J16" s="207">
        <f>ROUND(N(data!Q64), 0)</f>
        <v>1052136</v>
      </c>
      <c r="K16" s="207">
        <f>ROUND(N(data!Q65), 0)</f>
        <v>0</v>
      </c>
      <c r="L16" s="207">
        <f>ROUND(N(data!Q66), 0)</f>
        <v>7333</v>
      </c>
      <c r="M16" s="207">
        <f>ROUND(N(data!Q67), 0)</f>
        <v>20270</v>
      </c>
      <c r="N16" s="207">
        <f>ROUND(N(data!Q68), 0)</f>
        <v>0</v>
      </c>
      <c r="O16" s="207">
        <f>ROUND(N(data!Q69), 0)</f>
        <v>3468336</v>
      </c>
      <c r="P16" s="207">
        <f>ROUND(N(data!Q70), 0)</f>
        <v>1081</v>
      </c>
      <c r="Q16" s="207">
        <f>ROUND(N(data!Q71), 0)</f>
        <v>405842</v>
      </c>
      <c r="R16" s="207">
        <f>ROUND(N(data!Q72), 0)</f>
        <v>285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5</v>
      </c>
      <c r="X16" s="207">
        <f>ROUND(N(data!Q78), 0)</f>
        <v>3048225</v>
      </c>
      <c r="Y16" s="207">
        <f>ROUND(N(data!Q79), 0)</f>
        <v>9137</v>
      </c>
      <c r="Z16" s="207">
        <f>ROUND(N(data!Q80), 0)</f>
        <v>999</v>
      </c>
      <c r="AA16" s="207">
        <f>ROUND(N(data!Q81), 0)</f>
        <v>0</v>
      </c>
      <c r="AB16" s="207">
        <f>ROUND(N(data!Q82), 0)</f>
        <v>0</v>
      </c>
      <c r="AC16" s="207">
        <f>ROUND(N(data!Q83), 0)</f>
        <v>2762</v>
      </c>
      <c r="AD16" s="207">
        <f>ROUND(N(data!Q84), 0)</f>
        <v>0</v>
      </c>
      <c r="AE16" s="207">
        <f>ROUND(N(data!Q89), 0)</f>
        <v>32955248</v>
      </c>
      <c r="AF16" s="207">
        <f>ROUND(N(data!Q87), 0)</f>
        <v>16151289</v>
      </c>
      <c r="AG16" s="207">
        <f>ROUND(N(data!Q90), 0)</f>
        <v>10425</v>
      </c>
      <c r="AH16" s="207">
        <f>ROUND(N(data!Q91), 0)</f>
        <v>0</v>
      </c>
      <c r="AI16" s="207">
        <f>ROUND(N(data!Q92), 0)</f>
        <v>9382</v>
      </c>
      <c r="AJ16" s="207">
        <f>ROUND(N(data!Q93), 0)</f>
        <v>0</v>
      </c>
      <c r="AK16" s="315">
        <f>ROUND(N(data!Q94), 2)</f>
        <v>20.69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084</v>
      </c>
      <c r="B17" s="209" t="str">
        <f>RIGHT(data!$C$96,4)</f>
        <v>2023</v>
      </c>
      <c r="C17" s="12" t="str">
        <f>data!R$55</f>
        <v>7040</v>
      </c>
      <c r="D17" s="12" t="s">
        <v>1153</v>
      </c>
      <c r="E17" s="207">
        <f>ROUND(N(data!R59), 0)</f>
        <v>0</v>
      </c>
      <c r="F17" s="315">
        <f>ROUND(N(data!R60), 2)</f>
        <v>10.19</v>
      </c>
      <c r="G17" s="207">
        <f>ROUND(N(data!R61), 0)</f>
        <v>640282</v>
      </c>
      <c r="H17" s="207">
        <f>ROUND(N(data!R62), 0)</f>
        <v>68557</v>
      </c>
      <c r="I17" s="207">
        <f>ROUND(N(data!R63), 0)</f>
        <v>13713184</v>
      </c>
      <c r="J17" s="207">
        <f>ROUND(N(data!R64), 0)</f>
        <v>927111</v>
      </c>
      <c r="K17" s="207">
        <f>ROUND(N(data!R65), 0)</f>
        <v>0</v>
      </c>
      <c r="L17" s="207">
        <f>ROUND(N(data!R66), 0)</f>
        <v>6731</v>
      </c>
      <c r="M17" s="207">
        <f>ROUND(N(data!R67), 0)</f>
        <v>33191</v>
      </c>
      <c r="N17" s="207">
        <f>ROUND(N(data!R68), 0)</f>
        <v>0</v>
      </c>
      <c r="O17" s="207">
        <f>ROUND(N(data!R69), 0)</f>
        <v>851534</v>
      </c>
      <c r="P17" s="207">
        <f>ROUND(N(data!R70), 0)</f>
        <v>13280</v>
      </c>
      <c r="Q17" s="207">
        <f>ROUND(N(data!R71), 0)</f>
        <v>335351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96</v>
      </c>
      <c r="X17" s="207">
        <f>ROUND(N(data!R78), 0)</f>
        <v>502807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51359</v>
      </c>
      <c r="AF17" s="207">
        <f>ROUND(N(data!R87), 0)</f>
        <v>-26357</v>
      </c>
      <c r="AG17" s="207">
        <f>ROUND(N(data!R90), 0)</f>
        <v>0</v>
      </c>
      <c r="AH17" s="207">
        <f>ROUND(N(data!R91), 0)</f>
        <v>0</v>
      </c>
      <c r="AI17" s="207">
        <f>ROUND(N(data!R92), 0)</f>
        <v>191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084</v>
      </c>
      <c r="B18" s="209" t="str">
        <f>RIGHT(data!$C$96,4)</f>
        <v>2023</v>
      </c>
      <c r="C18" s="12" t="str">
        <f>data!S$55</f>
        <v>7050</v>
      </c>
      <c r="D18" s="12" t="s">
        <v>1153</v>
      </c>
      <c r="E18" s="207">
        <f>ROUND(N(data!S59), 0)</f>
        <v>0</v>
      </c>
      <c r="F18" s="315">
        <f>ROUND(N(data!S60), 2)</f>
        <v>1.66</v>
      </c>
      <c r="G18" s="207">
        <f>ROUND(N(data!S61), 0)</f>
        <v>80637</v>
      </c>
      <c r="H18" s="207">
        <f>ROUND(N(data!S62), 0)</f>
        <v>4880</v>
      </c>
      <c r="I18" s="207">
        <f>ROUND(N(data!S63), 0)</f>
        <v>0</v>
      </c>
      <c r="J18" s="207">
        <f>ROUND(N(data!S64), 0)</f>
        <v>-122544</v>
      </c>
      <c r="K18" s="207">
        <f>ROUND(N(data!S65), 0)</f>
        <v>0</v>
      </c>
      <c r="L18" s="207">
        <f>ROUND(N(data!S66), 0)</f>
        <v>486969</v>
      </c>
      <c r="M18" s="207">
        <f>ROUND(N(data!S67), 0)</f>
        <v>3243</v>
      </c>
      <c r="N18" s="207">
        <f>ROUND(N(data!S68), 0)</f>
        <v>116655</v>
      </c>
      <c r="O18" s="207">
        <f>ROUND(N(data!S69), 0)</f>
        <v>191628</v>
      </c>
      <c r="P18" s="207">
        <f>ROUND(N(data!S70), 0)</f>
        <v>155</v>
      </c>
      <c r="Q18" s="207">
        <f>ROUND(N(data!S71), 0)</f>
        <v>28829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1000</v>
      </c>
      <c r="V18" s="207">
        <f>ROUND(N(data!S76), 0)</f>
        <v>0</v>
      </c>
      <c r="W18" s="207">
        <f>ROUND(N(data!S77), 0)</f>
        <v>95383</v>
      </c>
      <c r="X18" s="207">
        <f>ROUND(N(data!S78), 0)</f>
        <v>63323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2938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10563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084</v>
      </c>
      <c r="B19" s="209" t="str">
        <f>RIGHT(data!$C$96,4)</f>
        <v>2023</v>
      </c>
      <c r="C19" s="12" t="str">
        <f>data!T$55</f>
        <v>7060</v>
      </c>
      <c r="D19" s="12" t="s">
        <v>1153</v>
      </c>
      <c r="E19" s="207">
        <f>ROUND(N(data!T59), 0)</f>
        <v>0</v>
      </c>
      <c r="F19" s="315">
        <f>ROUND(N(data!T60), 2)</f>
        <v>12.39</v>
      </c>
      <c r="G19" s="207">
        <f>ROUND(N(data!T61), 0)</f>
        <v>1802355</v>
      </c>
      <c r="H19" s="207">
        <f>ROUND(N(data!T62), 0)</f>
        <v>205276</v>
      </c>
      <c r="I19" s="207">
        <f>ROUND(N(data!T63), 0)</f>
        <v>0</v>
      </c>
      <c r="J19" s="207">
        <f>ROUND(N(data!T64), 0)</f>
        <v>446780</v>
      </c>
      <c r="K19" s="207">
        <f>ROUND(N(data!T65), 0)</f>
        <v>0</v>
      </c>
      <c r="L19" s="207">
        <f>ROUND(N(data!T66), 0)</f>
        <v>-50</v>
      </c>
      <c r="M19" s="207">
        <f>ROUND(N(data!T67), 0)</f>
        <v>14167</v>
      </c>
      <c r="N19" s="207">
        <f>ROUND(N(data!T68), 0)</f>
        <v>0</v>
      </c>
      <c r="O19" s="207">
        <f>ROUND(N(data!T69), 0)</f>
        <v>1416676</v>
      </c>
      <c r="P19" s="207">
        <f>ROUND(N(data!T70), 0)</f>
        <v>72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1415370</v>
      </c>
      <c r="Y19" s="207">
        <f>ROUND(N(data!T79), 0)</f>
        <v>0</v>
      </c>
      <c r="Z19" s="207">
        <f>ROUND(N(data!T80), 0)</f>
        <v>275</v>
      </c>
      <c r="AA19" s="207">
        <f>ROUND(N(data!T81), 0)</f>
        <v>0</v>
      </c>
      <c r="AB19" s="207">
        <f>ROUND(N(data!T82), 0)</f>
        <v>52</v>
      </c>
      <c r="AC19" s="207">
        <f>ROUND(N(data!T83), 0)</f>
        <v>907</v>
      </c>
      <c r="AD19" s="207">
        <f>ROUND(N(data!T84), 0)</f>
        <v>0</v>
      </c>
      <c r="AE19" s="207">
        <f>ROUND(N(data!T89), 0)</f>
        <v>12697257</v>
      </c>
      <c r="AF19" s="207">
        <f>ROUND(N(data!T87), 0)</f>
        <v>11807963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10.25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084</v>
      </c>
      <c r="B20" s="209" t="str">
        <f>RIGHT(data!$C$96,4)</f>
        <v>2023</v>
      </c>
      <c r="C20" s="12" t="str">
        <f>data!U$55</f>
        <v>7070</v>
      </c>
      <c r="D20" s="12" t="s">
        <v>1153</v>
      </c>
      <c r="E20" s="207">
        <f>ROUND(N(data!U59), 0)</f>
        <v>0</v>
      </c>
      <c r="F20" s="315">
        <f>ROUND(N(data!U60), 2)</f>
        <v>127.65</v>
      </c>
      <c r="G20" s="207">
        <f>ROUND(N(data!U61), 0)</f>
        <v>11547494</v>
      </c>
      <c r="H20" s="207">
        <f>ROUND(N(data!U62), 0)</f>
        <v>1209970</v>
      </c>
      <c r="I20" s="207">
        <f>ROUND(N(data!U63), 0)</f>
        <v>11770</v>
      </c>
      <c r="J20" s="207">
        <f>ROUND(N(data!U64), 0)</f>
        <v>4220433</v>
      </c>
      <c r="K20" s="207">
        <f>ROUND(N(data!U65), 0)</f>
        <v>0</v>
      </c>
      <c r="L20" s="207">
        <f>ROUND(N(data!U66), 0)</f>
        <v>4155854</v>
      </c>
      <c r="M20" s="207">
        <f>ROUND(N(data!U67), 0)</f>
        <v>183097</v>
      </c>
      <c r="N20" s="207">
        <f>ROUND(N(data!U68), 0)</f>
        <v>25758</v>
      </c>
      <c r="O20" s="207">
        <f>ROUND(N(data!U69), 0)</f>
        <v>12509671</v>
      </c>
      <c r="P20" s="207">
        <f>ROUND(N(data!U70), 0)</f>
        <v>3034180</v>
      </c>
      <c r="Q20" s="207">
        <f>ROUND(N(data!U71), 0)</f>
        <v>12601</v>
      </c>
      <c r="R20" s="207">
        <f>ROUND(N(data!U72), 0)</f>
        <v>20916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214782</v>
      </c>
      <c r="X20" s="207">
        <f>ROUND(N(data!U78), 0)</f>
        <v>9068122</v>
      </c>
      <c r="Y20" s="207">
        <f>ROUND(N(data!U79), 0)</f>
        <v>0</v>
      </c>
      <c r="Z20" s="207">
        <f>ROUND(N(data!U80), 0)</f>
        <v>3413</v>
      </c>
      <c r="AA20" s="207">
        <f>ROUND(N(data!U81), 0)</f>
        <v>137947</v>
      </c>
      <c r="AB20" s="207">
        <f>ROUND(N(data!U82), 0)</f>
        <v>1639</v>
      </c>
      <c r="AC20" s="207">
        <f>ROUND(N(data!U83), 0)</f>
        <v>16071</v>
      </c>
      <c r="AD20" s="207">
        <f>ROUND(N(data!U84), 0)</f>
        <v>145604</v>
      </c>
      <c r="AE20" s="207">
        <f>ROUND(N(data!U89), 0)</f>
        <v>169890059</v>
      </c>
      <c r="AF20" s="207">
        <f>ROUND(N(data!U87), 0)</f>
        <v>118790976</v>
      </c>
      <c r="AG20" s="207">
        <f>ROUND(N(data!U90), 0)</f>
        <v>0</v>
      </c>
      <c r="AH20" s="207">
        <f>ROUND(N(data!U91), 0)</f>
        <v>0</v>
      </c>
      <c r="AI20" s="207">
        <f>ROUND(N(data!U92), 0)</f>
        <v>4599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084</v>
      </c>
      <c r="B21" s="209" t="str">
        <f>RIGHT(data!$C$96,4)</f>
        <v>2023</v>
      </c>
      <c r="C21" s="12" t="str">
        <f>data!V$55</f>
        <v>7110</v>
      </c>
      <c r="D21" s="12" t="s">
        <v>1153</v>
      </c>
      <c r="E21" s="207">
        <f>ROUND(N(data!V59), 0)</f>
        <v>0</v>
      </c>
      <c r="F21" s="315">
        <f>ROUND(N(data!V60), 2)</f>
        <v>54.79</v>
      </c>
      <c r="G21" s="207">
        <f>ROUND(N(data!V61), 0)</f>
        <v>5356656</v>
      </c>
      <c r="H21" s="207">
        <f>ROUND(N(data!V62), 0)</f>
        <v>545815</v>
      </c>
      <c r="I21" s="207">
        <f>ROUND(N(data!V63), 0)</f>
        <v>113935</v>
      </c>
      <c r="J21" s="207">
        <f>ROUND(N(data!V64), 0)</f>
        <v>21140003</v>
      </c>
      <c r="K21" s="207">
        <f>ROUND(N(data!V65), 0)</f>
        <v>0</v>
      </c>
      <c r="L21" s="207">
        <f>ROUND(N(data!V66), 0)</f>
        <v>437110</v>
      </c>
      <c r="M21" s="207">
        <f>ROUND(N(data!V67), 0)</f>
        <v>281112</v>
      </c>
      <c r="N21" s="207">
        <f>ROUND(N(data!V68), 0)</f>
        <v>100743</v>
      </c>
      <c r="O21" s="207">
        <f>ROUND(N(data!V69), 0)</f>
        <v>6453411</v>
      </c>
      <c r="P21" s="207">
        <f>ROUND(N(data!V70), 0)</f>
        <v>7</v>
      </c>
      <c r="Q21" s="207">
        <f>ROUND(N(data!V71), 0)</f>
        <v>2147037</v>
      </c>
      <c r="R21" s="207">
        <f>ROUND(N(data!V72), 0)</f>
        <v>960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32765</v>
      </c>
      <c r="X21" s="207">
        <f>ROUND(N(data!V78), 0)</f>
        <v>4206524</v>
      </c>
      <c r="Y21" s="207">
        <f>ROUND(N(data!V79), 0)</f>
        <v>60541</v>
      </c>
      <c r="Z21" s="207">
        <f>ROUND(N(data!V80), 0)</f>
        <v>1832</v>
      </c>
      <c r="AA21" s="207">
        <f>ROUND(N(data!V81), 0)</f>
        <v>0</v>
      </c>
      <c r="AB21" s="207">
        <f>ROUND(N(data!V82), 0)</f>
        <v>0</v>
      </c>
      <c r="AC21" s="207">
        <f>ROUND(N(data!V83), 0)</f>
        <v>3745</v>
      </c>
      <c r="AD21" s="207">
        <f>ROUND(N(data!V84), 0)</f>
        <v>36784</v>
      </c>
      <c r="AE21" s="207">
        <f>ROUND(N(data!V89), 0)</f>
        <v>276795376</v>
      </c>
      <c r="AF21" s="207">
        <f>ROUND(N(data!V87), 0)</f>
        <v>133010265</v>
      </c>
      <c r="AG21" s="207">
        <f>ROUND(N(data!V90), 0)</f>
        <v>0</v>
      </c>
      <c r="AH21" s="207">
        <f>ROUND(N(data!V91), 0)</f>
        <v>0</v>
      </c>
      <c r="AI21" s="207">
        <f>ROUND(N(data!V92), 0)</f>
        <v>4355</v>
      </c>
      <c r="AJ21" s="207">
        <f>ROUND(N(data!V93), 0)</f>
        <v>0</v>
      </c>
      <c r="AK21" s="315">
        <f>ROUND(N(data!V94), 2)</f>
        <v>12.77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084</v>
      </c>
      <c r="B22" s="209" t="str">
        <f>RIGHT(data!$C$96,4)</f>
        <v>2023</v>
      </c>
      <c r="C22" s="12" t="str">
        <f>data!W$55</f>
        <v>7120</v>
      </c>
      <c r="D22" s="12" t="s">
        <v>1153</v>
      </c>
      <c r="E22" s="207">
        <f>ROUND(N(data!W59), 0)</f>
        <v>0</v>
      </c>
      <c r="F22" s="315">
        <f>ROUND(N(data!W60), 2)</f>
        <v>17.59</v>
      </c>
      <c r="G22" s="207">
        <f>ROUND(N(data!W61), 0)</f>
        <v>1958795</v>
      </c>
      <c r="H22" s="207">
        <f>ROUND(N(data!W62), 0)</f>
        <v>187409</v>
      </c>
      <c r="I22" s="207">
        <f>ROUND(N(data!W63), 0)</f>
        <v>0</v>
      </c>
      <c r="J22" s="207">
        <f>ROUND(N(data!W64), 0)</f>
        <v>363592</v>
      </c>
      <c r="K22" s="207">
        <f>ROUND(N(data!W65), 0)</f>
        <v>0</v>
      </c>
      <c r="L22" s="207">
        <f>ROUND(N(data!W66), 0)</f>
        <v>30287</v>
      </c>
      <c r="M22" s="207">
        <f>ROUND(N(data!W67), 0)</f>
        <v>698</v>
      </c>
      <c r="N22" s="207">
        <f>ROUND(N(data!W68), 0)</f>
        <v>445117</v>
      </c>
      <c r="O22" s="207">
        <f>ROUND(N(data!W69), 0)</f>
        <v>1644644</v>
      </c>
      <c r="P22" s="207">
        <f>ROUND(N(data!W70), 0)</f>
        <v>0</v>
      </c>
      <c r="Q22" s="207">
        <f>ROUND(N(data!W71), 0)</f>
        <v>96163</v>
      </c>
      <c r="R22" s="207">
        <f>ROUND(N(data!W72), 0)</f>
        <v>1890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8071</v>
      </c>
      <c r="X22" s="207">
        <f>ROUND(N(data!W78), 0)</f>
        <v>1538221</v>
      </c>
      <c r="Y22" s="207">
        <f>ROUND(N(data!W79), 0)</f>
        <v>0</v>
      </c>
      <c r="Z22" s="207">
        <f>ROUND(N(data!W80), 0)</f>
        <v>299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40551</v>
      </c>
      <c r="AE22" s="207">
        <f>ROUND(N(data!W89), 0)</f>
        <v>39180609</v>
      </c>
      <c r="AF22" s="207">
        <f>ROUND(N(data!W87), 0)</f>
        <v>13227008</v>
      </c>
      <c r="AG22" s="207">
        <f>ROUND(N(data!W90), 0)</f>
        <v>1054</v>
      </c>
      <c r="AH22" s="207">
        <f>ROUND(N(data!W91), 0)</f>
        <v>0</v>
      </c>
      <c r="AI22" s="207">
        <f>ROUND(N(data!W92), 0)</f>
        <v>823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084</v>
      </c>
      <c r="B23" s="209" t="str">
        <f>RIGHT(data!$C$96,4)</f>
        <v>2023</v>
      </c>
      <c r="C23" s="12" t="str">
        <f>data!X$55</f>
        <v>7130</v>
      </c>
      <c r="D23" s="12" t="s">
        <v>1153</v>
      </c>
      <c r="E23" s="207">
        <f>ROUND(N(data!X59), 0)</f>
        <v>0</v>
      </c>
      <c r="F23" s="315">
        <f>ROUND(N(data!X60), 2)</f>
        <v>23.43</v>
      </c>
      <c r="G23" s="207">
        <f>ROUND(N(data!X61), 0)</f>
        <v>2271294</v>
      </c>
      <c r="H23" s="207">
        <f>ROUND(N(data!X62), 0)</f>
        <v>210133</v>
      </c>
      <c r="I23" s="207">
        <f>ROUND(N(data!X63), 0)</f>
        <v>0</v>
      </c>
      <c r="J23" s="207">
        <f>ROUND(N(data!X64), 0)</f>
        <v>954875</v>
      </c>
      <c r="K23" s="207">
        <f>ROUND(N(data!X65), 0)</f>
        <v>0</v>
      </c>
      <c r="L23" s="207">
        <f>ROUND(N(data!X66), 0)</f>
        <v>328526</v>
      </c>
      <c r="M23" s="207">
        <f>ROUND(N(data!X67), 0)</f>
        <v>236079</v>
      </c>
      <c r="N23" s="207">
        <f>ROUND(N(data!X68), 0)</f>
        <v>167598</v>
      </c>
      <c r="O23" s="207">
        <f>ROUND(N(data!X69), 0)</f>
        <v>2914147</v>
      </c>
      <c r="P23" s="207">
        <f>ROUND(N(data!X70), 0)</f>
        <v>0</v>
      </c>
      <c r="Q23" s="207">
        <f>ROUND(N(data!X71), 0)</f>
        <v>972757</v>
      </c>
      <c r="R23" s="207">
        <f>ROUND(N(data!X72), 0)</f>
        <v>415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4207</v>
      </c>
      <c r="X23" s="207">
        <f>ROUND(N(data!X78), 0)</f>
        <v>1783623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153145</v>
      </c>
      <c r="AD23" s="207">
        <f>ROUND(N(data!X84), 0)</f>
        <v>11021</v>
      </c>
      <c r="AE23" s="207">
        <f>ROUND(N(data!X89), 0)</f>
        <v>158538024</v>
      </c>
      <c r="AF23" s="207">
        <f>ROUND(N(data!X87), 0)</f>
        <v>66297199</v>
      </c>
      <c r="AG23" s="207">
        <f>ROUND(N(data!X90), 0)</f>
        <v>41899</v>
      </c>
      <c r="AH23" s="207">
        <f>ROUND(N(data!X91), 0)</f>
        <v>0</v>
      </c>
      <c r="AI23" s="207">
        <f>ROUND(N(data!X92), 0)</f>
        <v>1095</v>
      </c>
      <c r="AJ23" s="207">
        <f>ROUND(N(data!X93), 0)</f>
        <v>0</v>
      </c>
      <c r="AK23" s="315">
        <f>ROUND(N(data!X94), 2)</f>
        <v>1.07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084</v>
      </c>
      <c r="B24" s="209" t="str">
        <f>RIGHT(data!$C$96,4)</f>
        <v>2023</v>
      </c>
      <c r="C24" s="12" t="str">
        <f>data!Y$55</f>
        <v>7140</v>
      </c>
      <c r="D24" s="12" t="s">
        <v>1153</v>
      </c>
      <c r="E24" s="207">
        <f>ROUND(N(data!Y59), 0)</f>
        <v>0</v>
      </c>
      <c r="F24" s="315">
        <f>ROUND(N(data!Y60), 2)</f>
        <v>135.65</v>
      </c>
      <c r="G24" s="207">
        <f>ROUND(N(data!Y61), 0)</f>
        <v>14476157</v>
      </c>
      <c r="H24" s="207">
        <f>ROUND(N(data!Y62), 0)</f>
        <v>1518330</v>
      </c>
      <c r="I24" s="207">
        <f>ROUND(N(data!Y63), 0)</f>
        <v>3000000</v>
      </c>
      <c r="J24" s="207">
        <f>ROUND(N(data!Y64), 0)</f>
        <v>3248619</v>
      </c>
      <c r="K24" s="207">
        <f>ROUND(N(data!Y65), 0)</f>
        <v>0</v>
      </c>
      <c r="L24" s="207">
        <f>ROUND(N(data!Y66), 0)</f>
        <v>658135</v>
      </c>
      <c r="M24" s="207">
        <f>ROUND(N(data!Y67), 0)</f>
        <v>1361656</v>
      </c>
      <c r="N24" s="207">
        <f>ROUND(N(data!Y68), 0)</f>
        <v>201359</v>
      </c>
      <c r="O24" s="207">
        <f>ROUND(N(data!Y69), 0)</f>
        <v>13252829</v>
      </c>
      <c r="P24" s="207">
        <f>ROUND(N(data!Y70), 0)</f>
        <v>0</v>
      </c>
      <c r="Q24" s="207">
        <f>ROUND(N(data!Y71), 0)</f>
        <v>1401294</v>
      </c>
      <c r="R24" s="207">
        <f>ROUND(N(data!Y72), 0)</f>
        <v>3809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51831</v>
      </c>
      <c r="X24" s="207">
        <f>ROUND(N(data!Y78), 0)</f>
        <v>11367970</v>
      </c>
      <c r="Y24" s="207">
        <f>ROUND(N(data!Y79), 0)</f>
        <v>32494</v>
      </c>
      <c r="Z24" s="207">
        <f>ROUND(N(data!Y80), 0)</f>
        <v>4760</v>
      </c>
      <c r="AA24" s="207">
        <f>ROUND(N(data!Y81), 0)</f>
        <v>0</v>
      </c>
      <c r="AB24" s="207">
        <f>ROUND(N(data!Y82), 0)</f>
        <v>0</v>
      </c>
      <c r="AC24" s="207">
        <f>ROUND(N(data!Y83), 0)</f>
        <v>390671</v>
      </c>
      <c r="AD24" s="207">
        <f>ROUND(N(data!Y84), 0)</f>
        <v>183752</v>
      </c>
      <c r="AE24" s="207">
        <f>ROUND(N(data!Y89), 0)</f>
        <v>192411463</v>
      </c>
      <c r="AF24" s="207">
        <f>ROUND(N(data!Y87), 0)</f>
        <v>63480853</v>
      </c>
      <c r="AG24" s="207">
        <f>ROUND(N(data!Y90), 0)</f>
        <v>0</v>
      </c>
      <c r="AH24" s="207">
        <f>ROUND(N(data!Y91), 0)</f>
        <v>0</v>
      </c>
      <c r="AI24" s="207">
        <f>ROUND(N(data!Y92), 0)</f>
        <v>10120</v>
      </c>
      <c r="AJ24" s="207">
        <f>ROUND(N(data!Y93), 0)</f>
        <v>0</v>
      </c>
      <c r="AK24" s="315">
        <f>ROUND(N(data!Y94), 2)</f>
        <v>6.47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084</v>
      </c>
      <c r="B25" s="209" t="str">
        <f>RIGHT(data!$C$96,4)</f>
        <v>2023</v>
      </c>
      <c r="C25" s="12" t="str">
        <f>data!Z$55</f>
        <v>7150</v>
      </c>
      <c r="D25" s="12" t="s">
        <v>1153</v>
      </c>
      <c r="E25" s="207">
        <f>ROUND(N(data!Z59), 0)</f>
        <v>0</v>
      </c>
      <c r="F25" s="315">
        <f>ROUND(N(data!Z60), 2)</f>
        <v>27.36</v>
      </c>
      <c r="G25" s="207">
        <f>ROUND(N(data!Z61), 0)</f>
        <v>3260922</v>
      </c>
      <c r="H25" s="207">
        <f>ROUND(N(data!Z62), 0)</f>
        <v>327088</v>
      </c>
      <c r="I25" s="207">
        <f>ROUND(N(data!Z63), 0)</f>
        <v>0</v>
      </c>
      <c r="J25" s="207">
        <f>ROUND(N(data!Z64), 0)</f>
        <v>85854</v>
      </c>
      <c r="K25" s="207">
        <f>ROUND(N(data!Z65), 0)</f>
        <v>0</v>
      </c>
      <c r="L25" s="207">
        <f>ROUND(N(data!Z66), 0)</f>
        <v>1367803</v>
      </c>
      <c r="M25" s="207">
        <f>ROUND(N(data!Z67), 0)</f>
        <v>1591580</v>
      </c>
      <c r="N25" s="207">
        <f>ROUND(N(data!Z68), 0)</f>
        <v>763107</v>
      </c>
      <c r="O25" s="207">
        <f>ROUND(N(data!Z69), 0)</f>
        <v>4197526</v>
      </c>
      <c r="P25" s="207">
        <f>ROUND(N(data!Z70), 0)</f>
        <v>0</v>
      </c>
      <c r="Q25" s="207">
        <f>ROUND(N(data!Z71), 0)</f>
        <v>4652</v>
      </c>
      <c r="R25" s="207">
        <f>ROUND(N(data!Z72), 0)</f>
        <v>185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1727186</v>
      </c>
      <c r="X25" s="207">
        <f>ROUND(N(data!Z78), 0)</f>
        <v>2560767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-95264</v>
      </c>
      <c r="AD25" s="207">
        <f>ROUND(N(data!Z84), 0)</f>
        <v>0</v>
      </c>
      <c r="AE25" s="207">
        <f>ROUND(N(data!Z89), 0)</f>
        <v>50108321</v>
      </c>
      <c r="AF25" s="207">
        <f>ROUND(N(data!Z87), 0)</f>
        <v>1404426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2.1800000000000002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084</v>
      </c>
      <c r="B26" s="209" t="str">
        <f>RIGHT(data!$C$96,4)</f>
        <v>2023</v>
      </c>
      <c r="C26" s="12" t="str">
        <f>data!AA$55</f>
        <v>7160</v>
      </c>
      <c r="D26" s="12" t="s">
        <v>1153</v>
      </c>
      <c r="E26" s="207">
        <f>ROUND(N(data!AA59), 0)</f>
        <v>0</v>
      </c>
      <c r="F26" s="315">
        <f>ROUND(N(data!AA60), 2)</f>
        <v>6.12</v>
      </c>
      <c r="G26" s="207">
        <f>ROUND(N(data!AA61), 0)</f>
        <v>1005239</v>
      </c>
      <c r="H26" s="207">
        <f>ROUND(N(data!AA62), 0)</f>
        <v>94875</v>
      </c>
      <c r="I26" s="207">
        <f>ROUND(N(data!AA63), 0)</f>
        <v>0</v>
      </c>
      <c r="J26" s="207">
        <f>ROUND(N(data!AA64), 0)</f>
        <v>5380415</v>
      </c>
      <c r="K26" s="207">
        <f>ROUND(N(data!AA65), 0)</f>
        <v>0</v>
      </c>
      <c r="L26" s="207">
        <f>ROUND(N(data!AA66), 0)</f>
        <v>45091</v>
      </c>
      <c r="M26" s="207">
        <f>ROUND(N(data!AA67), 0)</f>
        <v>216944</v>
      </c>
      <c r="N26" s="207">
        <f>ROUND(N(data!AA68), 0)</f>
        <v>61798</v>
      </c>
      <c r="O26" s="207">
        <f>ROUND(N(data!AA69), 0)</f>
        <v>1132555</v>
      </c>
      <c r="P26" s="207">
        <f>ROUND(N(data!AA70), 0)</f>
        <v>0</v>
      </c>
      <c r="Q26" s="207">
        <f>ROUND(N(data!AA71), 0)</f>
        <v>0</v>
      </c>
      <c r="R26" s="207">
        <f>ROUND(N(data!AA72), 0)</f>
        <v>2663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339289</v>
      </c>
      <c r="X26" s="207">
        <f>ROUND(N(data!AA78), 0)</f>
        <v>789403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1200</v>
      </c>
      <c r="AD26" s="207">
        <f>ROUND(N(data!AA84), 0)</f>
        <v>0</v>
      </c>
      <c r="AE26" s="207">
        <f>ROUND(N(data!AA89), 0)</f>
        <v>34850770</v>
      </c>
      <c r="AF26" s="207">
        <f>ROUND(N(data!AA87), 0)</f>
        <v>2404444</v>
      </c>
      <c r="AG26" s="207">
        <f>ROUND(N(data!AA90), 0)</f>
        <v>27211</v>
      </c>
      <c r="AH26" s="207">
        <f>ROUND(N(data!AA91), 0)</f>
        <v>0</v>
      </c>
      <c r="AI26" s="207">
        <f>ROUND(N(data!AA92), 0)</f>
        <v>1183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084</v>
      </c>
      <c r="B27" s="209" t="str">
        <f>RIGHT(data!$C$96,4)</f>
        <v>2023</v>
      </c>
      <c r="C27" s="12" t="str">
        <f>data!AB$55</f>
        <v>7170</v>
      </c>
      <c r="D27" s="12" t="s">
        <v>1153</v>
      </c>
      <c r="E27" s="207">
        <f>ROUND(N(data!AB59), 0)</f>
        <v>0</v>
      </c>
      <c r="F27" s="315">
        <f>ROUND(N(data!AB60), 2)</f>
        <v>94.25</v>
      </c>
      <c r="G27" s="207">
        <f>ROUND(N(data!AB61), 0)</f>
        <v>12338386</v>
      </c>
      <c r="H27" s="207">
        <f>ROUND(N(data!AB62), 0)</f>
        <v>1171412</v>
      </c>
      <c r="I27" s="207">
        <f>ROUND(N(data!AB63), 0)</f>
        <v>0</v>
      </c>
      <c r="J27" s="207">
        <f>ROUND(N(data!AB64), 0)</f>
        <v>16376585</v>
      </c>
      <c r="K27" s="207">
        <f>ROUND(N(data!AB65), 0)</f>
        <v>0</v>
      </c>
      <c r="L27" s="207">
        <f>ROUND(N(data!AB66), 0)</f>
        <v>1108468</v>
      </c>
      <c r="M27" s="207">
        <f>ROUND(N(data!AB67), 0)</f>
        <v>252632</v>
      </c>
      <c r="N27" s="207">
        <f>ROUND(N(data!AB68), 0)</f>
        <v>857437</v>
      </c>
      <c r="O27" s="207">
        <f>ROUND(N(data!AB69), 0)</f>
        <v>10021031</v>
      </c>
      <c r="P27" s="207">
        <f>ROUND(N(data!AB70), 0)</f>
        <v>0</v>
      </c>
      <c r="Q27" s="207">
        <f>ROUND(N(data!AB71), 0)</f>
        <v>117857</v>
      </c>
      <c r="R27" s="207">
        <f>ROUND(N(data!AB72), 0)</f>
        <v>12856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157197</v>
      </c>
      <c r="X27" s="207">
        <f>ROUND(N(data!AB78), 0)</f>
        <v>9689201</v>
      </c>
      <c r="Y27" s="207">
        <f>ROUND(N(data!AB79), 0)</f>
        <v>11756</v>
      </c>
      <c r="Z27" s="207">
        <f>ROUND(N(data!AB80), 0)</f>
        <v>3001</v>
      </c>
      <c r="AA27" s="207">
        <f>ROUND(N(data!AB81), 0)</f>
        <v>0</v>
      </c>
      <c r="AB27" s="207">
        <f>ROUND(N(data!AB82), 0)</f>
        <v>0</v>
      </c>
      <c r="AC27" s="207">
        <f>ROUND(N(data!AB83), 0)</f>
        <v>29163</v>
      </c>
      <c r="AD27" s="207">
        <f>ROUND(N(data!AB84), 0)</f>
        <v>1947952</v>
      </c>
      <c r="AE27" s="207">
        <f>ROUND(N(data!AB89), 0)</f>
        <v>179606049</v>
      </c>
      <c r="AF27" s="207">
        <f>ROUND(N(data!AB87), 0)</f>
        <v>128640566</v>
      </c>
      <c r="AG27" s="207">
        <f>ROUND(N(data!AB90), 0)</f>
        <v>925</v>
      </c>
      <c r="AH27" s="207">
        <f>ROUND(N(data!AB91), 0)</f>
        <v>0</v>
      </c>
      <c r="AI27" s="207">
        <f>ROUND(N(data!AB92), 0)</f>
        <v>2814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084</v>
      </c>
      <c r="B28" s="209" t="str">
        <f>RIGHT(data!$C$96,4)</f>
        <v>2023</v>
      </c>
      <c r="C28" s="12" t="str">
        <f>data!AC$55</f>
        <v>7180</v>
      </c>
      <c r="D28" s="12" t="s">
        <v>1153</v>
      </c>
      <c r="E28" s="207">
        <f>ROUND(N(data!AC59), 0)</f>
        <v>0</v>
      </c>
      <c r="F28" s="315">
        <f>ROUND(N(data!AC60), 2)</f>
        <v>52.11</v>
      </c>
      <c r="G28" s="207">
        <f>ROUND(N(data!AC61), 0)</f>
        <v>5668027</v>
      </c>
      <c r="H28" s="207">
        <f>ROUND(N(data!AC62), 0)</f>
        <v>605111</v>
      </c>
      <c r="I28" s="207">
        <f>ROUND(N(data!AC63), 0)</f>
        <v>0</v>
      </c>
      <c r="J28" s="207">
        <f>ROUND(N(data!AC64), 0)</f>
        <v>1730603</v>
      </c>
      <c r="K28" s="207">
        <f>ROUND(N(data!AC65), 0)</f>
        <v>0</v>
      </c>
      <c r="L28" s="207">
        <f>ROUND(N(data!AC66), 0)</f>
        <v>30889</v>
      </c>
      <c r="M28" s="207">
        <f>ROUND(N(data!AC67), 0)</f>
        <v>173321</v>
      </c>
      <c r="N28" s="207">
        <f>ROUND(N(data!AC68), 0)</f>
        <v>209664</v>
      </c>
      <c r="O28" s="207">
        <f>ROUND(N(data!AC69), 0)</f>
        <v>4788093</v>
      </c>
      <c r="P28" s="207">
        <f>ROUND(N(data!AC70), 0)</f>
        <v>1252</v>
      </c>
      <c r="Q28" s="207">
        <f>ROUND(N(data!AC71), 0)</f>
        <v>296232</v>
      </c>
      <c r="R28" s="207">
        <f>ROUND(N(data!AC72), 0)</f>
        <v>3968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26366</v>
      </c>
      <c r="X28" s="207">
        <f>ROUND(N(data!AC78), 0)</f>
        <v>4451040</v>
      </c>
      <c r="Y28" s="207">
        <f>ROUND(N(data!AC79), 0)</f>
        <v>0</v>
      </c>
      <c r="Z28" s="207">
        <f>ROUND(N(data!AC80), 0)</f>
        <v>2175</v>
      </c>
      <c r="AA28" s="207">
        <f>ROUND(N(data!AC81), 0)</f>
        <v>0</v>
      </c>
      <c r="AB28" s="207">
        <f>ROUND(N(data!AC82), 0)</f>
        <v>4034</v>
      </c>
      <c r="AC28" s="207">
        <f>ROUND(N(data!AC83), 0)</f>
        <v>3026</v>
      </c>
      <c r="AD28" s="207">
        <f>ROUND(N(data!AC84), 0)</f>
        <v>25000</v>
      </c>
      <c r="AE28" s="207">
        <f>ROUND(N(data!AC89), 0)</f>
        <v>77134295</v>
      </c>
      <c r="AF28" s="207">
        <f>ROUND(N(data!AC87), 0)</f>
        <v>72228174</v>
      </c>
      <c r="AG28" s="207">
        <f>ROUND(N(data!AC90), 0)</f>
        <v>3818</v>
      </c>
      <c r="AH28" s="207">
        <f>ROUND(N(data!AC91), 0)</f>
        <v>0</v>
      </c>
      <c r="AI28" s="207">
        <f>ROUND(N(data!AC92), 0)</f>
        <v>574</v>
      </c>
      <c r="AJ28" s="207">
        <f>ROUND(N(data!AC93), 0)</f>
        <v>0</v>
      </c>
      <c r="AK28" s="315">
        <f>ROUND(N(data!AC94), 2)</f>
        <v>0.12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084</v>
      </c>
      <c r="B29" s="209" t="str">
        <f>RIGHT(data!$C$96,4)</f>
        <v>2023</v>
      </c>
      <c r="C29" s="12" t="str">
        <f>data!AD$55</f>
        <v>7190</v>
      </c>
      <c r="D29" s="12" t="s">
        <v>1153</v>
      </c>
      <c r="E29" s="207">
        <f>ROUND(N(data!AD59), 0)</f>
        <v>0</v>
      </c>
      <c r="F29" s="315">
        <f>ROUND(N(data!AD60), 2)</f>
        <v>0.02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2794226</v>
      </c>
      <c r="M29" s="207">
        <f>ROUND(N(data!AD67), 0)</f>
        <v>0</v>
      </c>
      <c r="N29" s="207">
        <f>ROUND(N(data!AD68), 0)</f>
        <v>0</v>
      </c>
      <c r="O29" s="207">
        <f>ROUND(N(data!AD69), 0)</f>
        <v>2975</v>
      </c>
      <c r="P29" s="207">
        <f>ROUND(N(data!AD70), 0)</f>
        <v>0</v>
      </c>
      <c r="Q29" s="207">
        <f>ROUND(N(data!AD71), 0)</f>
        <v>2975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8148132</v>
      </c>
      <c r="AF29" s="207">
        <f>ROUND(N(data!AD87), 0)</f>
        <v>7876356</v>
      </c>
      <c r="AG29" s="207">
        <f>ROUND(N(data!AD90), 0)</f>
        <v>1524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084</v>
      </c>
      <c r="B30" s="209" t="str">
        <f>RIGHT(data!$C$96,4)</f>
        <v>2023</v>
      </c>
      <c r="C30" s="12" t="str">
        <f>data!AE$55</f>
        <v>7200</v>
      </c>
      <c r="D30" s="12" t="s">
        <v>1153</v>
      </c>
      <c r="E30" s="207">
        <f>ROUND(N(data!AE59), 0)</f>
        <v>0</v>
      </c>
      <c r="F30" s="315">
        <f>ROUND(N(data!AE60), 2)</f>
        <v>62.97</v>
      </c>
      <c r="G30" s="207">
        <f>ROUND(N(data!AE61), 0)</f>
        <v>7362896</v>
      </c>
      <c r="H30" s="207">
        <f>ROUND(N(data!AE62), 0)</f>
        <v>760191</v>
      </c>
      <c r="I30" s="207">
        <f>ROUND(N(data!AE63), 0)</f>
        <v>0</v>
      </c>
      <c r="J30" s="207">
        <f>ROUND(N(data!AE64), 0)</f>
        <v>38034</v>
      </c>
      <c r="K30" s="207">
        <f>ROUND(N(data!AE65), 0)</f>
        <v>0</v>
      </c>
      <c r="L30" s="207">
        <f>ROUND(N(data!AE66), 0)</f>
        <v>11874</v>
      </c>
      <c r="M30" s="207">
        <f>ROUND(N(data!AE67), 0)</f>
        <v>12285</v>
      </c>
      <c r="N30" s="207">
        <f>ROUND(N(data!AE68), 0)</f>
        <v>3894</v>
      </c>
      <c r="O30" s="207">
        <f>ROUND(N(data!AE69), 0)</f>
        <v>6018846</v>
      </c>
      <c r="P30" s="207">
        <f>ROUND(N(data!AE70), 0)</f>
        <v>0</v>
      </c>
      <c r="Q30" s="207">
        <f>ROUND(N(data!AE71), 0)</f>
        <v>218826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1179</v>
      </c>
      <c r="X30" s="207">
        <f>ROUND(N(data!AE78), 0)</f>
        <v>5782003</v>
      </c>
      <c r="Y30" s="207">
        <f>ROUND(N(data!AE79), 0)</f>
        <v>0</v>
      </c>
      <c r="Z30" s="207">
        <f>ROUND(N(data!AE80), 0)</f>
        <v>12762</v>
      </c>
      <c r="AA30" s="207">
        <f>ROUND(N(data!AE81), 0)</f>
        <v>0</v>
      </c>
      <c r="AB30" s="207">
        <f>ROUND(N(data!AE82), 0)</f>
        <v>748</v>
      </c>
      <c r="AC30" s="207">
        <f>ROUND(N(data!AE83), 0)</f>
        <v>3328</v>
      </c>
      <c r="AD30" s="207">
        <f>ROUND(N(data!AE84), 0)</f>
        <v>0</v>
      </c>
      <c r="AE30" s="207">
        <f>ROUND(N(data!AE89), 0)</f>
        <v>22004636</v>
      </c>
      <c r="AF30" s="207">
        <f>ROUND(N(data!AE87), 0)</f>
        <v>18454671</v>
      </c>
      <c r="AG30" s="207">
        <f>ROUND(N(data!AE90), 0)</f>
        <v>590</v>
      </c>
      <c r="AH30" s="207">
        <f>ROUND(N(data!AE91), 0)</f>
        <v>0</v>
      </c>
      <c r="AI30" s="207">
        <f>ROUND(N(data!AE92), 0)</f>
        <v>2673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084</v>
      </c>
      <c r="B31" s="209" t="str">
        <f>RIGHT(data!$C$96,4)</f>
        <v>2023</v>
      </c>
      <c r="C31" s="12" t="str">
        <f>data!AF$55</f>
        <v>7220</v>
      </c>
      <c r="D31" s="12" t="s">
        <v>1153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110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084</v>
      </c>
      <c r="B32" s="209" t="str">
        <f>RIGHT(data!$C$96,4)</f>
        <v>2023</v>
      </c>
      <c r="C32" s="12" t="str">
        <f>data!AG$55</f>
        <v>7230</v>
      </c>
      <c r="D32" s="12" t="s">
        <v>1153</v>
      </c>
      <c r="E32" s="207">
        <f>ROUND(N(data!AG59), 0)</f>
        <v>0</v>
      </c>
      <c r="F32" s="315">
        <f>ROUND(N(data!AG60), 2)</f>
        <v>166.65</v>
      </c>
      <c r="G32" s="207">
        <f>ROUND(N(data!AG61), 0)</f>
        <v>15577135</v>
      </c>
      <c r="H32" s="207">
        <f>ROUND(N(data!AG62), 0)</f>
        <v>1694915</v>
      </c>
      <c r="I32" s="207">
        <f>ROUND(N(data!AG63), 0)</f>
        <v>997220</v>
      </c>
      <c r="J32" s="207">
        <f>ROUND(N(data!AG64), 0)</f>
        <v>3169002</v>
      </c>
      <c r="K32" s="207">
        <f>ROUND(N(data!AG65), 0)</f>
        <v>0</v>
      </c>
      <c r="L32" s="207">
        <f>ROUND(N(data!AG66), 0)</f>
        <v>233638</v>
      </c>
      <c r="M32" s="207">
        <f>ROUND(N(data!AG67), 0)</f>
        <v>75928</v>
      </c>
      <c r="N32" s="207">
        <f>ROUND(N(data!AG68), 0)</f>
        <v>0</v>
      </c>
      <c r="O32" s="207">
        <f>ROUND(N(data!AG69), 0)</f>
        <v>19904875</v>
      </c>
      <c r="P32" s="207">
        <f>ROUND(N(data!AG70), 0)</f>
        <v>10978</v>
      </c>
      <c r="Q32" s="207">
        <f>ROUND(N(data!AG71), 0)</f>
        <v>7556759</v>
      </c>
      <c r="R32" s="207">
        <f>ROUND(N(data!AG72), 0)</f>
        <v>527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27412</v>
      </c>
      <c r="X32" s="207">
        <f>ROUND(N(data!AG78), 0)</f>
        <v>12232556</v>
      </c>
      <c r="Y32" s="207">
        <f>ROUND(N(data!AG79), 0)</f>
        <v>53840</v>
      </c>
      <c r="Z32" s="207">
        <f>ROUND(N(data!AG80), 0)</f>
        <v>10009</v>
      </c>
      <c r="AA32" s="207">
        <f>ROUND(N(data!AG81), 0)</f>
        <v>0</v>
      </c>
      <c r="AB32" s="207">
        <f>ROUND(N(data!AG82), 0)</f>
        <v>571</v>
      </c>
      <c r="AC32" s="207">
        <f>ROUND(N(data!AG83), 0)</f>
        <v>12223</v>
      </c>
      <c r="AD32" s="207">
        <f>ROUND(N(data!AG84), 0)</f>
        <v>0</v>
      </c>
      <c r="AE32" s="207">
        <f>ROUND(N(data!AG89), 0)</f>
        <v>361437082</v>
      </c>
      <c r="AF32" s="207">
        <f>ROUND(N(data!AG87), 0)</f>
        <v>129896985</v>
      </c>
      <c r="AG32" s="207">
        <f>ROUND(N(data!AG90), 0)</f>
        <v>258343</v>
      </c>
      <c r="AH32" s="207">
        <f>ROUND(N(data!AG91), 0)</f>
        <v>0</v>
      </c>
      <c r="AI32" s="207">
        <f>ROUND(N(data!AG92), 0)</f>
        <v>14185</v>
      </c>
      <c r="AJ32" s="207">
        <f>ROUND(N(data!AG93), 0)</f>
        <v>0</v>
      </c>
      <c r="AK32" s="315">
        <f>ROUND(N(data!AG94), 2)</f>
        <v>65.92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084</v>
      </c>
      <c r="B33" s="209" t="str">
        <f>RIGHT(data!$C$96,4)</f>
        <v>2023</v>
      </c>
      <c r="C33" s="12" t="str">
        <f>data!AH$55</f>
        <v>7240</v>
      </c>
      <c r="D33" s="12" t="s">
        <v>1153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084</v>
      </c>
      <c r="B34" s="209" t="str">
        <f>RIGHT(data!$C$96,4)</f>
        <v>2023</v>
      </c>
      <c r="C34" s="12" t="str">
        <f>data!AI$55</f>
        <v>7250</v>
      </c>
      <c r="D34" s="12" t="s">
        <v>1153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1349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084</v>
      </c>
      <c r="B35" s="209" t="str">
        <f>RIGHT(data!$C$96,4)</f>
        <v>2023</v>
      </c>
      <c r="C35" s="12" t="str">
        <f>data!AJ$55</f>
        <v>7260</v>
      </c>
      <c r="D35" s="12" t="s">
        <v>1153</v>
      </c>
      <c r="E35" s="207">
        <f>ROUND(N(data!AJ59), 0)</f>
        <v>0</v>
      </c>
      <c r="F35" s="315">
        <f>ROUND(N(data!AJ60), 2)</f>
        <v>104.88</v>
      </c>
      <c r="G35" s="207">
        <f>ROUND(N(data!AJ61), 0)</f>
        <v>10851367</v>
      </c>
      <c r="H35" s="207">
        <f>ROUND(N(data!AJ62), 0)</f>
        <v>1145429</v>
      </c>
      <c r="I35" s="207">
        <f>ROUND(N(data!AJ63), 0)</f>
        <v>182367</v>
      </c>
      <c r="J35" s="207">
        <f>ROUND(N(data!AJ64), 0)</f>
        <v>1309111</v>
      </c>
      <c r="K35" s="207">
        <f>ROUND(N(data!AJ65), 0)</f>
        <v>0</v>
      </c>
      <c r="L35" s="207">
        <f>ROUND(N(data!AJ66), 0)</f>
        <v>542093</v>
      </c>
      <c r="M35" s="207">
        <f>ROUND(N(data!AJ67), 0)</f>
        <v>209640</v>
      </c>
      <c r="N35" s="207">
        <f>ROUND(N(data!AJ68), 0)</f>
        <v>133543</v>
      </c>
      <c r="O35" s="207">
        <f>ROUND(N(data!AJ69), 0)</f>
        <v>15455853</v>
      </c>
      <c r="P35" s="207">
        <f>ROUND(N(data!AJ70), 0)</f>
        <v>4312</v>
      </c>
      <c r="Q35" s="207">
        <f>ROUND(N(data!AJ71), 0)</f>
        <v>61180</v>
      </c>
      <c r="R35" s="207">
        <f>ROUND(N(data!AJ72), 0)</f>
        <v>2124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6447377</v>
      </c>
      <c r="X35" s="207">
        <f>ROUND(N(data!AJ78), 0)</f>
        <v>8521461</v>
      </c>
      <c r="Y35" s="207">
        <f>ROUND(N(data!AJ79), 0)</f>
        <v>0</v>
      </c>
      <c r="Z35" s="207">
        <f>ROUND(N(data!AJ80), 0)</f>
        <v>73285</v>
      </c>
      <c r="AA35" s="207">
        <f>ROUND(N(data!AJ81), 0)</f>
        <v>186695</v>
      </c>
      <c r="AB35" s="207">
        <f>ROUND(N(data!AJ82), 0)</f>
        <v>26643</v>
      </c>
      <c r="AC35" s="207">
        <f>ROUND(N(data!AJ83), 0)</f>
        <v>132776</v>
      </c>
      <c r="AD35" s="207">
        <f>ROUND(N(data!AJ84), 0)</f>
        <v>568090</v>
      </c>
      <c r="AE35" s="207">
        <f>ROUND(N(data!AJ89), 0)</f>
        <v>28631418</v>
      </c>
      <c r="AF35" s="207">
        <f>ROUND(N(data!AJ87), 0)</f>
        <v>470727</v>
      </c>
      <c r="AG35" s="207">
        <f>ROUND(N(data!AJ90), 0)</f>
        <v>15275</v>
      </c>
      <c r="AH35" s="207">
        <f>ROUND(N(data!AJ91), 0)</f>
        <v>0</v>
      </c>
      <c r="AI35" s="207">
        <f>ROUND(N(data!AJ92), 0)</f>
        <v>7055</v>
      </c>
      <c r="AJ35" s="207">
        <f>ROUND(N(data!AJ93), 0)</f>
        <v>0</v>
      </c>
      <c r="AK35" s="315">
        <f>ROUND(N(data!AJ94), 2)</f>
        <v>14.44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084</v>
      </c>
      <c r="B36" s="209" t="str">
        <f>RIGHT(data!$C$96,4)</f>
        <v>2023</v>
      </c>
      <c r="C36" s="12" t="str">
        <f>data!AK$55</f>
        <v>7310</v>
      </c>
      <c r="D36" s="12" t="s">
        <v>1153</v>
      </c>
      <c r="E36" s="207">
        <f>ROUND(N(data!AK59), 0)</f>
        <v>0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084</v>
      </c>
      <c r="B37" s="209" t="str">
        <f>RIGHT(data!$C$96,4)</f>
        <v>2023</v>
      </c>
      <c r="C37" s="12" t="str">
        <f>data!AL$55</f>
        <v>7320</v>
      </c>
      <c r="D37" s="12" t="s">
        <v>1153</v>
      </c>
      <c r="E37" s="207">
        <f>ROUND(N(data!AL59), 0)</f>
        <v>0</v>
      </c>
      <c r="F37" s="315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861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084</v>
      </c>
      <c r="B38" s="209" t="str">
        <f>RIGHT(data!$C$96,4)</f>
        <v>2023</v>
      </c>
      <c r="C38" s="12" t="str">
        <f>data!AM$55</f>
        <v>7330</v>
      </c>
      <c r="D38" s="12" t="s">
        <v>1153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084</v>
      </c>
      <c r="B39" s="209" t="str">
        <f>RIGHT(data!$C$96,4)</f>
        <v>2023</v>
      </c>
      <c r="C39" s="12" t="str">
        <f>data!AN$55</f>
        <v>7340</v>
      </c>
      <c r="D39" s="12" t="s">
        <v>1153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3174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084</v>
      </c>
      <c r="B40" s="209" t="str">
        <f>RIGHT(data!$C$96,4)</f>
        <v>2023</v>
      </c>
      <c r="C40" s="12" t="str">
        <f>data!AO$55</f>
        <v>7350</v>
      </c>
      <c r="D40" s="12" t="s">
        <v>1153</v>
      </c>
      <c r="E40" s="207">
        <f>ROUND(N(data!AO59), 0)</f>
        <v>0</v>
      </c>
      <c r="F40" s="315">
        <f>ROUND(N(data!AO60), 2)</f>
        <v>32.56</v>
      </c>
      <c r="G40" s="207">
        <f>ROUND(N(data!AO61), 0)</f>
        <v>3213011</v>
      </c>
      <c r="H40" s="207">
        <f>ROUND(N(data!AO62), 0)</f>
        <v>323697</v>
      </c>
      <c r="I40" s="207">
        <f>ROUND(N(data!AO63), 0)</f>
        <v>900914</v>
      </c>
      <c r="J40" s="207">
        <f>ROUND(N(data!AO64), 0)</f>
        <v>168323</v>
      </c>
      <c r="K40" s="207">
        <f>ROUND(N(data!AO65), 0)</f>
        <v>0</v>
      </c>
      <c r="L40" s="207">
        <f>ROUND(N(data!AO66), 0)</f>
        <v>2488</v>
      </c>
      <c r="M40" s="207">
        <f>ROUND(N(data!AO67), 0)</f>
        <v>14229</v>
      </c>
      <c r="N40" s="207">
        <f>ROUND(N(data!AO68), 0)</f>
        <v>0</v>
      </c>
      <c r="O40" s="207">
        <f>ROUND(N(data!AO69), 0)</f>
        <v>2932983</v>
      </c>
      <c r="P40" s="207">
        <f>ROUND(N(data!AO70), 0)</f>
        <v>1309</v>
      </c>
      <c r="Q40" s="207">
        <f>ROUND(N(data!AO71), 0)</f>
        <v>406558</v>
      </c>
      <c r="R40" s="207">
        <f>ROUND(N(data!AO72), 0)</f>
        <v>78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2523143</v>
      </c>
      <c r="Y40" s="207">
        <f>ROUND(N(data!AO79), 0)</f>
        <v>0</v>
      </c>
      <c r="Z40" s="207">
        <f>ROUND(N(data!AO80), 0)</f>
        <v>599</v>
      </c>
      <c r="AA40" s="207">
        <f>ROUND(N(data!AO81), 0)</f>
        <v>0</v>
      </c>
      <c r="AB40" s="207">
        <f>ROUND(N(data!AO82), 0)</f>
        <v>575</v>
      </c>
      <c r="AC40" s="207">
        <f>ROUND(N(data!AO83), 0)</f>
        <v>721</v>
      </c>
      <c r="AD40" s="207">
        <f>ROUND(N(data!AO84), 0)</f>
        <v>0</v>
      </c>
      <c r="AE40" s="207">
        <f>ROUND(N(data!AO89), 0)</f>
        <v>23093408</v>
      </c>
      <c r="AF40" s="207">
        <f>ROUND(N(data!AO87), 0)</f>
        <v>11610828</v>
      </c>
      <c r="AG40" s="207">
        <f>ROUND(N(data!AO90), 0)</f>
        <v>0</v>
      </c>
      <c r="AH40" s="207">
        <f>ROUND(N(data!AO91), 0)</f>
        <v>0</v>
      </c>
      <c r="AI40" s="207">
        <f>ROUND(N(data!AO92), 0)</f>
        <v>2904</v>
      </c>
      <c r="AJ40" s="207">
        <f>ROUND(N(data!AO93), 0)</f>
        <v>0</v>
      </c>
      <c r="AK40" s="315">
        <f>ROUND(N(data!AO94), 2)</f>
        <v>13.11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084</v>
      </c>
      <c r="B41" s="209" t="str">
        <f>RIGHT(data!$C$96,4)</f>
        <v>2023</v>
      </c>
      <c r="C41" s="12" t="str">
        <f>data!AP$55</f>
        <v>7380</v>
      </c>
      <c r="D41" s="12" t="s">
        <v>1153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20734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084</v>
      </c>
      <c r="B42" s="209" t="str">
        <f>RIGHT(data!$C$96,4)</f>
        <v>2023</v>
      </c>
      <c r="C42" s="12" t="str">
        <f>data!AQ$55</f>
        <v>7390</v>
      </c>
      <c r="D42" s="12" t="s">
        <v>1153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1870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084</v>
      </c>
      <c r="B43" s="209" t="str">
        <f>RIGHT(data!$C$96,4)</f>
        <v>2023</v>
      </c>
      <c r="C43" s="12" t="str">
        <f>data!AR$55</f>
        <v>7400</v>
      </c>
      <c r="D43" s="12" t="s">
        <v>1153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2636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084</v>
      </c>
      <c r="B44" s="209" t="str">
        <f>RIGHT(data!$C$96,4)</f>
        <v>2023</v>
      </c>
      <c r="C44" s="12" t="str">
        <f>data!AS$55</f>
        <v>7410</v>
      </c>
      <c r="D44" s="12" t="s">
        <v>1153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084</v>
      </c>
      <c r="B45" s="209" t="str">
        <f>RIGHT(data!$C$96,4)</f>
        <v>2023</v>
      </c>
      <c r="C45" s="12" t="str">
        <f>data!AT$55</f>
        <v>7420</v>
      </c>
      <c r="D45" s="12" t="s">
        <v>1153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084</v>
      </c>
      <c r="B46" s="209" t="str">
        <f>RIGHT(data!$C$96,4)</f>
        <v>2023</v>
      </c>
      <c r="C46" s="12" t="str">
        <f>data!AU$55</f>
        <v>7430</v>
      </c>
      <c r="D46" s="12" t="s">
        <v>1153</v>
      </c>
      <c r="E46" s="207">
        <f>ROUND(N(data!AU59), 0)</f>
        <v>0</v>
      </c>
      <c r="F46" s="315">
        <f>ROUND(N(data!AU60), 2)</f>
        <v>4.07</v>
      </c>
      <c r="G46" s="207">
        <f>ROUND(N(data!AU61), 0)</f>
        <v>416808</v>
      </c>
      <c r="H46" s="207">
        <f>ROUND(N(data!AU62), 0)</f>
        <v>39764</v>
      </c>
      <c r="I46" s="207">
        <f>ROUND(N(data!AU63), 0)</f>
        <v>0</v>
      </c>
      <c r="J46" s="207">
        <f>ROUND(N(data!AU64), 0)</f>
        <v>1830</v>
      </c>
      <c r="K46" s="207">
        <f>ROUND(N(data!AU65), 0)</f>
        <v>0</v>
      </c>
      <c r="L46" s="207">
        <f>ROUND(N(data!AU66), 0)</f>
        <v>297</v>
      </c>
      <c r="M46" s="207">
        <f>ROUND(N(data!AU67), 0)</f>
        <v>0</v>
      </c>
      <c r="N46" s="207">
        <f>ROUND(N(data!AU68), 0)</f>
        <v>0</v>
      </c>
      <c r="O46" s="207">
        <f>ROUND(N(data!AU69), 0)</f>
        <v>329322</v>
      </c>
      <c r="P46" s="207">
        <f>ROUND(N(data!AU70), 0)</f>
        <v>0</v>
      </c>
      <c r="Q46" s="207">
        <f>ROUND(N(data!AU71), 0)</f>
        <v>1757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250</v>
      </c>
      <c r="X46" s="207">
        <f>ROUND(N(data!AU78), 0)</f>
        <v>327315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1259589</v>
      </c>
      <c r="AF46" s="207">
        <f>ROUND(N(data!AU87), 0)</f>
        <v>113320</v>
      </c>
      <c r="AG46" s="207">
        <f>ROUND(N(data!AU90), 0)</f>
        <v>8300</v>
      </c>
      <c r="AH46" s="207">
        <f>ROUND(N(data!AU91), 0)</f>
        <v>0</v>
      </c>
      <c r="AI46" s="207">
        <f>ROUND(N(data!AU92), 0)</f>
        <v>294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084</v>
      </c>
      <c r="B47" s="209" t="str">
        <f>RIGHT(data!$C$96,4)</f>
        <v>2023</v>
      </c>
      <c r="C47" s="12" t="str">
        <f>data!AV$55</f>
        <v>7490</v>
      </c>
      <c r="D47" s="12" t="s">
        <v>1153</v>
      </c>
      <c r="E47" s="207">
        <f>ROUND(N(data!AV59), 0)</f>
        <v>0</v>
      </c>
      <c r="F47" s="315">
        <f>ROUND(N(data!AV60), 2)</f>
        <v>17.850000000000001</v>
      </c>
      <c r="G47" s="207">
        <f>ROUND(N(data!AV61), 0)</f>
        <v>2842748</v>
      </c>
      <c r="H47" s="207">
        <f>ROUND(N(data!AV62), 0)</f>
        <v>419945</v>
      </c>
      <c r="I47" s="207">
        <f>ROUND(N(data!AV63), 0)</f>
        <v>10500</v>
      </c>
      <c r="J47" s="207">
        <f>ROUND(N(data!AV64), 0)</f>
        <v>406727</v>
      </c>
      <c r="K47" s="207">
        <f>ROUND(N(data!AV65), 0)</f>
        <v>0</v>
      </c>
      <c r="L47" s="207">
        <f>ROUND(N(data!AV66), 0)</f>
        <v>628718</v>
      </c>
      <c r="M47" s="207">
        <f>ROUND(N(data!AV67), 0)</f>
        <v>1039</v>
      </c>
      <c r="N47" s="207">
        <f>ROUND(N(data!AV68), 0)</f>
        <v>64545</v>
      </c>
      <c r="O47" s="207">
        <f>ROUND(N(data!AV69), 0)</f>
        <v>2239742</v>
      </c>
      <c r="P47" s="207">
        <f>ROUND(N(data!AV70), 0)</f>
        <v>0</v>
      </c>
      <c r="Q47" s="207">
        <f>ROUND(N(data!AV71), 0)</f>
        <v>0</v>
      </c>
      <c r="R47" s="207">
        <f>ROUND(N(data!AV72), 0)</f>
        <v>815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2418</v>
      </c>
      <c r="X47" s="207">
        <f>ROUND(N(data!AV78), 0)</f>
        <v>2232379</v>
      </c>
      <c r="Y47" s="207">
        <f>ROUND(N(data!AV79), 0)</f>
        <v>0</v>
      </c>
      <c r="Z47" s="207">
        <f>ROUND(N(data!AV80), 0)</f>
        <v>3292</v>
      </c>
      <c r="AA47" s="207">
        <f>ROUND(N(data!AV81), 0)</f>
        <v>0</v>
      </c>
      <c r="AB47" s="207">
        <f>ROUND(N(data!AV82), 0)</f>
        <v>0</v>
      </c>
      <c r="AC47" s="207">
        <f>ROUND(N(data!AV83), 0)</f>
        <v>838</v>
      </c>
      <c r="AD47" s="207">
        <f>ROUND(N(data!AV84), 0)</f>
        <v>-66917</v>
      </c>
      <c r="AE47" s="207">
        <f>ROUND(N(data!AV89), 0)</f>
        <v>7753637</v>
      </c>
      <c r="AF47" s="207">
        <f>ROUND(N(data!AV87), 0)</f>
        <v>8700</v>
      </c>
      <c r="AG47" s="207">
        <f>ROUND(N(data!AV90), 0)</f>
        <v>4588</v>
      </c>
      <c r="AH47" s="207">
        <f>ROUND(N(data!AV91), 0)</f>
        <v>0</v>
      </c>
      <c r="AI47" s="207">
        <f>ROUND(N(data!AV92), 0)</f>
        <v>11672</v>
      </c>
      <c r="AJ47" s="207">
        <f>ROUND(N(data!AV93), 0)</f>
        <v>0</v>
      </c>
      <c r="AK47" s="315">
        <f>ROUND(N(data!AV94), 2)</f>
        <v>0.8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084</v>
      </c>
      <c r="B48" s="209" t="str">
        <f>RIGHT(data!$C$96,4)</f>
        <v>2023</v>
      </c>
      <c r="C48" s="12" t="str">
        <f>data!AW$55</f>
        <v>8200</v>
      </c>
      <c r="D48" s="12" t="s">
        <v>1153</v>
      </c>
      <c r="E48" s="207">
        <f>ROUND(N(data!AW59), 0)</f>
        <v>0</v>
      </c>
      <c r="F48" s="315">
        <f>ROUND(N(data!AW60), 2)</f>
        <v>0.06</v>
      </c>
      <c r="G48" s="207">
        <f>ROUND(N(data!AW61), 0)</f>
        <v>220143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131850</v>
      </c>
      <c r="M48" s="207">
        <f>ROUND(N(data!AW67), 0)</f>
        <v>0</v>
      </c>
      <c r="N48" s="207">
        <f>ROUND(N(data!AW68), 0)</f>
        <v>0</v>
      </c>
      <c r="O48" s="207">
        <f>ROUND(N(data!AW69), 0)</f>
        <v>191372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172876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18496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084</v>
      </c>
      <c r="B49" s="209" t="str">
        <f>RIGHT(data!$C$96,4)</f>
        <v>2023</v>
      </c>
      <c r="C49" s="12" t="str">
        <f>data!AX$55</f>
        <v>8310</v>
      </c>
      <c r="D49" s="12" t="s">
        <v>1153</v>
      </c>
      <c r="E49" s="207">
        <f>ROUND(N(data!AX59), 0)</f>
        <v>0</v>
      </c>
      <c r="F49" s="315">
        <f>ROUND(N(data!AX60), 2)</f>
        <v>0</v>
      </c>
      <c r="G49" s="207">
        <f>ROUND(N(data!AX61), 0)</f>
        <v>191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433862</v>
      </c>
      <c r="M49" s="207">
        <f>ROUND(N(data!AX67), 0)</f>
        <v>0</v>
      </c>
      <c r="N49" s="207">
        <f>ROUND(N(data!AX68), 0)</f>
        <v>0</v>
      </c>
      <c r="O49" s="207">
        <f>ROUND(N(data!AX69), 0)</f>
        <v>150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150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3953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084</v>
      </c>
      <c r="B50" s="209" t="str">
        <f>RIGHT(data!$C$96,4)</f>
        <v>2023</v>
      </c>
      <c r="C50" s="12" t="str">
        <f>data!AY$55</f>
        <v>8320</v>
      </c>
      <c r="D50" s="12" t="s">
        <v>1153</v>
      </c>
      <c r="E50" s="207">
        <f>ROUND(N(data!AY59), 0)</f>
        <v>0</v>
      </c>
      <c r="F50" s="315">
        <f>ROUND(N(data!AY60), 2)</f>
        <v>118.19</v>
      </c>
      <c r="G50" s="207">
        <f>ROUND(N(data!AY61), 0)</f>
        <v>6984499</v>
      </c>
      <c r="H50" s="207">
        <f>ROUND(N(data!AY62), 0)</f>
        <v>696957</v>
      </c>
      <c r="I50" s="207">
        <f>ROUND(N(data!AY63), 0)</f>
        <v>0</v>
      </c>
      <c r="J50" s="207">
        <f>ROUND(N(data!AY64), 0)</f>
        <v>1642261</v>
      </c>
      <c r="K50" s="207">
        <f>ROUND(N(data!AY65), 0)</f>
        <v>0</v>
      </c>
      <c r="L50" s="207">
        <f>ROUND(N(data!AY66), 0)</f>
        <v>5858939</v>
      </c>
      <c r="M50" s="207">
        <f>ROUND(N(data!AY67), 0)</f>
        <v>28141</v>
      </c>
      <c r="N50" s="207">
        <f>ROUND(N(data!AY68), 0)</f>
        <v>13155</v>
      </c>
      <c r="O50" s="207">
        <f>ROUND(N(data!AY69), 0)</f>
        <v>6017870</v>
      </c>
      <c r="P50" s="207">
        <f>ROUND(N(data!AY70), 0)</f>
        <v>0</v>
      </c>
      <c r="Q50" s="207">
        <f>ROUND(N(data!AY71), 0)</f>
        <v>447849</v>
      </c>
      <c r="R50" s="207">
        <f>ROUND(N(data!AY72), 0)</f>
        <v>480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75127</v>
      </c>
      <c r="X50" s="207">
        <f>ROUND(N(data!AY78), 0)</f>
        <v>5484852</v>
      </c>
      <c r="Y50" s="207">
        <f>ROUND(N(data!AY79), 0)</f>
        <v>1285</v>
      </c>
      <c r="Z50" s="207">
        <f>ROUND(N(data!AY80), 0)</f>
        <v>4757</v>
      </c>
      <c r="AA50" s="207">
        <f>ROUND(N(data!AY81), 0)</f>
        <v>173</v>
      </c>
      <c r="AB50" s="207">
        <f>ROUND(N(data!AY82), 0)</f>
        <v>0</v>
      </c>
      <c r="AC50" s="207">
        <f>ROUND(N(data!AY83), 0)</f>
        <v>3347</v>
      </c>
      <c r="AD50" s="207">
        <f>ROUND(N(data!AY84), 0)</f>
        <v>4891648</v>
      </c>
      <c r="AE50" s="207">
        <f>ROUND(N(data!AY89), 0)</f>
        <v>0</v>
      </c>
      <c r="AF50" s="207">
        <f>ROUND(N(data!AY87), 0)</f>
        <v>0</v>
      </c>
      <c r="AG50" s="207">
        <f>ROUND(N(data!AY90), 0)</f>
        <v>2224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084</v>
      </c>
      <c r="B51" s="209" t="str">
        <f>RIGHT(data!$C$96,4)</f>
        <v>2023</v>
      </c>
      <c r="C51" s="12" t="str">
        <f>data!AZ$55</f>
        <v>8330</v>
      </c>
      <c r="D51" s="12" t="s">
        <v>1153</v>
      </c>
      <c r="E51" s="207">
        <f>ROUND(N(data!AZ59), 0)</f>
        <v>0</v>
      </c>
      <c r="F51" s="315">
        <f>ROUND(N(data!AZ60), 2)</f>
        <v>31.92</v>
      </c>
      <c r="G51" s="207">
        <f>ROUND(N(data!AZ61), 0)</f>
        <v>1673093</v>
      </c>
      <c r="H51" s="207">
        <f>ROUND(N(data!AZ62), 0)</f>
        <v>180189</v>
      </c>
      <c r="I51" s="207">
        <f>ROUND(N(data!AZ63), 0)</f>
        <v>0</v>
      </c>
      <c r="J51" s="207">
        <f>ROUND(N(data!AZ64), 0)</f>
        <v>15459</v>
      </c>
      <c r="K51" s="207">
        <f>ROUND(N(data!AZ65), 0)</f>
        <v>0</v>
      </c>
      <c r="L51" s="207">
        <f>ROUND(N(data!AZ66), 0)</f>
        <v>74398</v>
      </c>
      <c r="M51" s="207">
        <f>ROUND(N(data!AZ67), 0)</f>
        <v>6060</v>
      </c>
      <c r="N51" s="207">
        <f>ROUND(N(data!AZ68), 0)</f>
        <v>47651</v>
      </c>
      <c r="O51" s="207">
        <f>ROUND(N(data!AZ69), 0)</f>
        <v>1396926</v>
      </c>
      <c r="P51" s="207">
        <f>ROUND(N(data!AZ70), 0)</f>
        <v>0</v>
      </c>
      <c r="Q51" s="207">
        <f>ROUND(N(data!AZ71), 0)</f>
        <v>2116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80817</v>
      </c>
      <c r="X51" s="207">
        <f>ROUND(N(data!AZ78), 0)</f>
        <v>1313862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131</v>
      </c>
      <c r="AD51" s="207">
        <f>ROUND(N(data!AZ84), 0)</f>
        <v>108112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084</v>
      </c>
      <c r="B52" s="209" t="str">
        <f>RIGHT(data!$C$96,4)</f>
        <v>2023</v>
      </c>
      <c r="C52" s="12" t="str">
        <f>data!BA$55</f>
        <v>8350</v>
      </c>
      <c r="D52" s="12" t="s">
        <v>1153</v>
      </c>
      <c r="E52" s="207">
        <f>ROUND(N(data!BA59), 0)</f>
        <v>0</v>
      </c>
      <c r="F52" s="315">
        <f>ROUND(N(data!BA60), 2)</f>
        <v>7.57</v>
      </c>
      <c r="G52" s="207">
        <f>ROUND(N(data!BA61), 0)</f>
        <v>377010</v>
      </c>
      <c r="H52" s="207">
        <f>ROUND(N(data!BA62), 0)</f>
        <v>23769</v>
      </c>
      <c r="I52" s="207">
        <f>ROUND(N(data!BA63), 0)</f>
        <v>0</v>
      </c>
      <c r="J52" s="207">
        <f>ROUND(N(data!BA64), 0)</f>
        <v>560521</v>
      </c>
      <c r="K52" s="207">
        <f>ROUND(N(data!BA65), 0)</f>
        <v>0</v>
      </c>
      <c r="L52" s="207">
        <f>ROUND(N(data!BA66), 0)</f>
        <v>562232</v>
      </c>
      <c r="M52" s="207">
        <f>ROUND(N(data!BA67), 0)</f>
        <v>2304</v>
      </c>
      <c r="N52" s="207">
        <f>ROUND(N(data!BA68), 0)</f>
        <v>0</v>
      </c>
      <c r="O52" s="207">
        <f>ROUND(N(data!BA69), 0)</f>
        <v>2112552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1810416</v>
      </c>
      <c r="U52" s="207">
        <f>ROUND(N(data!BA75), 0)</f>
        <v>0</v>
      </c>
      <c r="V52" s="207">
        <f>ROUND(N(data!BA76), 0)</f>
        <v>0</v>
      </c>
      <c r="W52" s="207">
        <f>ROUND(N(data!BA77), 0)</f>
        <v>4655</v>
      </c>
      <c r="X52" s="207">
        <f>ROUND(N(data!BA78), 0)</f>
        <v>296062</v>
      </c>
      <c r="Y52" s="207">
        <f>ROUND(N(data!BA79), 0)</f>
        <v>1419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-71153</v>
      </c>
      <c r="AE52" s="207">
        <f>ROUND(N(data!BA89), 0)</f>
        <v>0</v>
      </c>
      <c r="AF52" s="207">
        <f>ROUND(N(data!BA87), 0)</f>
        <v>0</v>
      </c>
      <c r="AG52" s="207">
        <f>ROUND(N(data!BA90), 0)</f>
        <v>23737</v>
      </c>
      <c r="AH52" s="207">
        <f>ROUND(N(data!BA91), 0)</f>
        <v>0</v>
      </c>
      <c r="AI52" s="207">
        <f>ROUND(N(data!BA92), 0)</f>
        <v>1064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084</v>
      </c>
      <c r="B53" s="209" t="str">
        <f>RIGHT(data!$C$96,4)</f>
        <v>2023</v>
      </c>
      <c r="C53" s="12" t="str">
        <f>data!BB$55</f>
        <v>8360</v>
      </c>
      <c r="D53" s="12" t="s">
        <v>1153</v>
      </c>
      <c r="E53" s="207">
        <f>ROUND(N(data!BB59), 0)</f>
        <v>0</v>
      </c>
      <c r="F53" s="315">
        <f>ROUND(N(data!BB60), 2)</f>
        <v>56.15</v>
      </c>
      <c r="G53" s="207">
        <f>ROUND(N(data!BB61), 0)</f>
        <v>6046235</v>
      </c>
      <c r="H53" s="207">
        <f>ROUND(N(data!BB62), 0)</f>
        <v>646284</v>
      </c>
      <c r="I53" s="207">
        <f>ROUND(N(data!BB63), 0)</f>
        <v>0</v>
      </c>
      <c r="J53" s="207">
        <f>ROUND(N(data!BB64), 0)</f>
        <v>134207</v>
      </c>
      <c r="K53" s="207">
        <f>ROUND(N(data!BB65), 0)</f>
        <v>0</v>
      </c>
      <c r="L53" s="207">
        <f>ROUND(N(data!BB66), 0)</f>
        <v>251367</v>
      </c>
      <c r="M53" s="207">
        <f>ROUND(N(data!BB67), 0)</f>
        <v>0</v>
      </c>
      <c r="N53" s="207">
        <f>ROUND(N(data!BB68), 0)</f>
        <v>0</v>
      </c>
      <c r="O53" s="207">
        <f>ROUND(N(data!BB69), 0)</f>
        <v>5234032</v>
      </c>
      <c r="P53" s="207">
        <f>ROUND(N(data!BB70), 0)</f>
        <v>0</v>
      </c>
      <c r="Q53" s="207">
        <f>ROUND(N(data!BB71), 0)</f>
        <v>410375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38125</v>
      </c>
      <c r="V53" s="207">
        <f>ROUND(N(data!BB76), 0)</f>
        <v>0</v>
      </c>
      <c r="W53" s="207">
        <f>ROUND(N(data!BB77), 0)</f>
        <v>0</v>
      </c>
      <c r="X53" s="207">
        <f>ROUND(N(data!BB78), 0)</f>
        <v>4748043</v>
      </c>
      <c r="Y53" s="207">
        <f>ROUND(N(data!BB79), 0)</f>
        <v>0</v>
      </c>
      <c r="Z53" s="207">
        <f>ROUND(N(data!BB80), 0)</f>
        <v>5962</v>
      </c>
      <c r="AA53" s="207">
        <f>ROUND(N(data!BB81), 0)</f>
        <v>0</v>
      </c>
      <c r="AB53" s="207">
        <f>ROUND(N(data!BB82), 0)</f>
        <v>274</v>
      </c>
      <c r="AC53" s="207">
        <f>ROUND(N(data!BB83), 0)</f>
        <v>31253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1310</v>
      </c>
      <c r="AH53" s="207">
        <f>ROUND(N(data!BB91), 0)</f>
        <v>0</v>
      </c>
      <c r="AI53" s="207">
        <f>ROUND(N(data!BB92), 0)</f>
        <v>425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084</v>
      </c>
      <c r="B54" s="209" t="str">
        <f>RIGHT(data!$C$96,4)</f>
        <v>2023</v>
      </c>
      <c r="C54" s="12" t="str">
        <f>data!BC$55</f>
        <v>8370</v>
      </c>
      <c r="D54" s="12" t="s">
        <v>1153</v>
      </c>
      <c r="E54" s="207">
        <f>ROUND(N(data!BC59), 0)</f>
        <v>0</v>
      </c>
      <c r="F54" s="315">
        <f>ROUND(N(data!BC60), 2)</f>
        <v>31.03</v>
      </c>
      <c r="G54" s="207">
        <f>ROUND(N(data!BC61), 0)</f>
        <v>1567064</v>
      </c>
      <c r="H54" s="207">
        <f>ROUND(N(data!BC62), 0)</f>
        <v>160662</v>
      </c>
      <c r="I54" s="207">
        <f>ROUND(N(data!BC63), 0)</f>
        <v>0</v>
      </c>
      <c r="J54" s="207">
        <f>ROUND(N(data!BC64), 0)</f>
        <v>5596</v>
      </c>
      <c r="K54" s="207">
        <f>ROUND(N(data!BC65), 0)</f>
        <v>0</v>
      </c>
      <c r="L54" s="207">
        <f>ROUND(N(data!BC66), 0)</f>
        <v>162</v>
      </c>
      <c r="M54" s="207">
        <f>ROUND(N(data!BC67), 0)</f>
        <v>2397</v>
      </c>
      <c r="N54" s="207">
        <f>ROUND(N(data!BC68), 0)</f>
        <v>-1633</v>
      </c>
      <c r="O54" s="207">
        <f>ROUND(N(data!BC69), 0)</f>
        <v>1230598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1230598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2048</v>
      </c>
      <c r="AH54" s="207">
        <f>ROUND(N(data!BC91), 0)</f>
        <v>0</v>
      </c>
      <c r="AI54" s="207">
        <f>ROUND(N(data!BC92), 0)</f>
        <v>164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084</v>
      </c>
      <c r="B55" s="209" t="str">
        <f>RIGHT(data!$C$96,4)</f>
        <v>2023</v>
      </c>
      <c r="C55" s="12" t="str">
        <f>data!BD$55</f>
        <v>8420</v>
      </c>
      <c r="D55" s="12" t="s">
        <v>1153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-48254</v>
      </c>
      <c r="K55" s="207">
        <f>ROUND(N(data!BD65), 0)</f>
        <v>0</v>
      </c>
      <c r="L55" s="207">
        <f>ROUND(N(data!BD66), 0)</f>
        <v>6710</v>
      </c>
      <c r="M55" s="207">
        <f>ROUND(N(data!BD67), 0)</f>
        <v>0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2682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084</v>
      </c>
      <c r="B56" s="209" t="str">
        <f>RIGHT(data!$C$96,4)</f>
        <v>2023</v>
      </c>
      <c r="C56" s="12" t="str">
        <f>data!BE$55</f>
        <v>8430</v>
      </c>
      <c r="D56" s="12" t="s">
        <v>1153</v>
      </c>
      <c r="E56" s="207">
        <f>ROUND(N(data!BE59), 0)</f>
        <v>1112828</v>
      </c>
      <c r="F56" s="315">
        <f>ROUND(N(data!BE60), 2)</f>
        <v>237.01</v>
      </c>
      <c r="G56" s="207">
        <f>ROUND(N(data!BE61), 0)</f>
        <v>15272126</v>
      </c>
      <c r="H56" s="207">
        <f>ROUND(N(data!BE62), 0)</f>
        <v>1562901</v>
      </c>
      <c r="I56" s="207">
        <f>ROUND(N(data!BE63), 0)</f>
        <v>-113767</v>
      </c>
      <c r="J56" s="207">
        <f>ROUND(N(data!BE64), 0)</f>
        <v>2536578</v>
      </c>
      <c r="K56" s="207">
        <f>ROUND(N(data!BE65), 0)</f>
        <v>0</v>
      </c>
      <c r="L56" s="207">
        <f>ROUND(N(data!BE66), 0)</f>
        <v>2844149</v>
      </c>
      <c r="M56" s="207">
        <f>ROUND(N(data!BE67), 0)</f>
        <v>2502551</v>
      </c>
      <c r="N56" s="207">
        <f>ROUND(N(data!BE68), 0)</f>
        <v>5845</v>
      </c>
      <c r="O56" s="207">
        <f>ROUND(N(data!BE69), 0)</f>
        <v>20518760</v>
      </c>
      <c r="P56" s="207">
        <f>ROUND(N(data!BE70), 0)</f>
        <v>0</v>
      </c>
      <c r="Q56" s="207">
        <f>ROUND(N(data!BE71), 0)</f>
        <v>0</v>
      </c>
      <c r="R56" s="207">
        <f>ROUND(N(data!BE72), 0)</f>
        <v>36925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1850468</v>
      </c>
      <c r="X56" s="207">
        <f>ROUND(N(data!BE78), 0)</f>
        <v>11993036</v>
      </c>
      <c r="Y56" s="207">
        <f>ROUND(N(data!BE79), 0)</f>
        <v>4059</v>
      </c>
      <c r="Z56" s="207">
        <f>ROUND(N(data!BE80), 0)</f>
        <v>24852</v>
      </c>
      <c r="AA56" s="207">
        <f>ROUND(N(data!BE81), 0)</f>
        <v>38162</v>
      </c>
      <c r="AB56" s="207">
        <f>ROUND(N(data!BE82), 0)</f>
        <v>6541987</v>
      </c>
      <c r="AC56" s="207">
        <f>ROUND(N(data!BE83), 0)</f>
        <v>29271</v>
      </c>
      <c r="AD56" s="207">
        <f>ROUND(N(data!BE84), 0)</f>
        <v>822105</v>
      </c>
      <c r="AE56" s="207">
        <f>ROUND(N(data!BE89), 0)</f>
        <v>0</v>
      </c>
      <c r="AF56" s="207">
        <f>ROUND(N(data!BE87), 0)</f>
        <v>0</v>
      </c>
      <c r="AG56" s="207">
        <f>ROUND(N(data!BE90), 0)</f>
        <v>10509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084</v>
      </c>
      <c r="B57" s="209" t="str">
        <f>RIGHT(data!$C$96,4)</f>
        <v>2023</v>
      </c>
      <c r="C57" s="12" t="str">
        <f>data!BF$55</f>
        <v>8460</v>
      </c>
      <c r="D57" s="12" t="s">
        <v>1153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084</v>
      </c>
      <c r="B58" s="209" t="str">
        <f>RIGHT(data!$C$96,4)</f>
        <v>2023</v>
      </c>
      <c r="C58" s="12" t="str">
        <f>data!BG$55</f>
        <v>8470</v>
      </c>
      <c r="D58" s="12" t="s">
        <v>1153</v>
      </c>
      <c r="E58" s="207">
        <f>ROUND(N(data!BG59), 0)</f>
        <v>0</v>
      </c>
      <c r="F58" s="315">
        <f>ROUND(N(data!BG60), 2)</f>
        <v>19.149999999999999</v>
      </c>
      <c r="G58" s="207">
        <f>ROUND(N(data!BG61), 0)</f>
        <v>1195159</v>
      </c>
      <c r="H58" s="207">
        <f>ROUND(N(data!BG62), 0)</f>
        <v>115330</v>
      </c>
      <c r="I58" s="207">
        <f>ROUND(N(data!BG63), 0)</f>
        <v>0</v>
      </c>
      <c r="J58" s="207">
        <f>ROUND(N(data!BG64), 0)</f>
        <v>26927</v>
      </c>
      <c r="K58" s="207">
        <f>ROUND(N(data!BG65), 0)</f>
        <v>0</v>
      </c>
      <c r="L58" s="207">
        <f>ROUND(N(data!BG66), 0)</f>
        <v>37387</v>
      </c>
      <c r="M58" s="207">
        <f>ROUND(N(data!BG67), 0)</f>
        <v>0</v>
      </c>
      <c r="N58" s="207">
        <f>ROUND(N(data!BG68), 0)</f>
        <v>8480</v>
      </c>
      <c r="O58" s="207">
        <f>ROUND(N(data!BG69), 0)</f>
        <v>1086564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4474</v>
      </c>
      <c r="X58" s="207">
        <f>ROUND(N(data!BG78), 0)</f>
        <v>938545</v>
      </c>
      <c r="Y58" s="207">
        <f>ROUND(N(data!BG79), 0)</f>
        <v>0</v>
      </c>
      <c r="Z58" s="207">
        <f>ROUND(N(data!BG80), 0)</f>
        <v>75</v>
      </c>
      <c r="AA58" s="207">
        <f>ROUND(N(data!BG81), 0)</f>
        <v>45</v>
      </c>
      <c r="AB58" s="207">
        <f>ROUND(N(data!BG82), 0)</f>
        <v>2072</v>
      </c>
      <c r="AC58" s="207">
        <f>ROUND(N(data!BG83), 0)</f>
        <v>141353</v>
      </c>
      <c r="AD58" s="207">
        <f>ROUND(N(data!BG84), 0)</f>
        <v>527832</v>
      </c>
      <c r="AE58" s="207">
        <f>ROUND(N(data!BG89), 0)</f>
        <v>0</v>
      </c>
      <c r="AF58" s="207">
        <f>ROUND(N(data!BG87), 0)</f>
        <v>0</v>
      </c>
      <c r="AG58" s="207">
        <f>ROUND(N(data!BG90), 0)</f>
        <v>1349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084</v>
      </c>
      <c r="B59" s="209" t="str">
        <f>RIGHT(data!$C$96,4)</f>
        <v>2023</v>
      </c>
      <c r="C59" s="12" t="str">
        <f>data!BH$55</f>
        <v>8480</v>
      </c>
      <c r="D59" s="12" t="s">
        <v>1153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239</v>
      </c>
      <c r="K59" s="207">
        <f>ROUND(N(data!BH65), 0)</f>
        <v>0</v>
      </c>
      <c r="L59" s="207">
        <f>ROUND(N(data!BH66), 0)</f>
        <v>6795</v>
      </c>
      <c r="M59" s="207">
        <f>ROUND(N(data!BH67), 0)</f>
        <v>4604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15275</v>
      </c>
      <c r="AH59" s="207">
        <f>ROUND(N(data!BH91), 0)</f>
        <v>0</v>
      </c>
      <c r="AI59" s="207">
        <f>ROUND(N(data!BH92), 0)</f>
        <v>4255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084</v>
      </c>
      <c r="B60" s="209" t="str">
        <f>RIGHT(data!$C$96,4)</f>
        <v>2023</v>
      </c>
      <c r="C60" s="12" t="str">
        <f>data!BI$55</f>
        <v>8490</v>
      </c>
      <c r="D60" s="12" t="s">
        <v>1153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084</v>
      </c>
      <c r="B61" s="209" t="str">
        <f>RIGHT(data!$C$96,4)</f>
        <v>2023</v>
      </c>
      <c r="C61" s="12" t="str">
        <f>data!BJ$55</f>
        <v>8510</v>
      </c>
      <c r="D61" s="12" t="s">
        <v>1153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485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861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084</v>
      </c>
      <c r="B62" s="209" t="str">
        <f>RIGHT(data!$C$96,4)</f>
        <v>2023</v>
      </c>
      <c r="C62" s="12" t="str">
        <f>data!BK$55</f>
        <v>8530</v>
      </c>
      <c r="D62" s="12" t="s">
        <v>1153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69326</v>
      </c>
      <c r="J62" s="207">
        <f>ROUND(N(data!BK64), 0)</f>
        <v>0</v>
      </c>
      <c r="K62" s="207">
        <f>ROUND(N(data!BK65), 0)</f>
        <v>0</v>
      </c>
      <c r="L62" s="207">
        <f>ROUND(N(data!BK66), 0)</f>
        <v>410661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084</v>
      </c>
      <c r="B63" s="209" t="str">
        <f>RIGHT(data!$C$96,4)</f>
        <v>2023</v>
      </c>
      <c r="C63" s="12" t="str">
        <f>data!BL$55</f>
        <v>8560</v>
      </c>
      <c r="D63" s="12" t="s">
        <v>1153</v>
      </c>
      <c r="E63" s="207">
        <f>ROUND(N(data!BL59), 0)</f>
        <v>0</v>
      </c>
      <c r="F63" s="315">
        <f>ROUND(N(data!BL60), 2)</f>
        <v>29.58</v>
      </c>
      <c r="G63" s="207">
        <f>ROUND(N(data!BL61), 0)</f>
        <v>2173890</v>
      </c>
      <c r="H63" s="207">
        <f>ROUND(N(data!BL62), 0)</f>
        <v>228078</v>
      </c>
      <c r="I63" s="207">
        <f>ROUND(N(data!BL63), 0)</f>
        <v>0</v>
      </c>
      <c r="J63" s="207">
        <f>ROUND(N(data!BL64), 0)</f>
        <v>35787</v>
      </c>
      <c r="K63" s="207">
        <f>ROUND(N(data!BL65), 0)</f>
        <v>0</v>
      </c>
      <c r="L63" s="207">
        <f>ROUND(N(data!BL66), 0)</f>
        <v>5498</v>
      </c>
      <c r="M63" s="207">
        <f>ROUND(N(data!BL67), 0)</f>
        <v>6032</v>
      </c>
      <c r="N63" s="207">
        <f>ROUND(N(data!BL68), 0)</f>
        <v>0</v>
      </c>
      <c r="O63" s="207">
        <f>ROUND(N(data!BL69), 0)</f>
        <v>1734060</v>
      </c>
      <c r="P63" s="207">
        <f>ROUND(N(data!BL70), 0)</f>
        <v>0</v>
      </c>
      <c r="Q63" s="207">
        <f>ROUND(N(data!BL71), 0)</f>
        <v>16306</v>
      </c>
      <c r="R63" s="207">
        <f>ROUND(N(data!BL72), 0)</f>
        <v>1596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1707132</v>
      </c>
      <c r="Y63" s="207">
        <f>ROUND(N(data!BL79), 0)</f>
        <v>0</v>
      </c>
      <c r="Z63" s="207">
        <f>ROUND(N(data!BL80), 0)</f>
        <v>2157</v>
      </c>
      <c r="AA63" s="207">
        <f>ROUND(N(data!BL81), 0)</f>
        <v>0</v>
      </c>
      <c r="AB63" s="207">
        <f>ROUND(N(data!BL82), 0)</f>
        <v>3075</v>
      </c>
      <c r="AC63" s="207">
        <f>ROUND(N(data!BL83), 0)</f>
        <v>3794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3174</v>
      </c>
      <c r="AH63" s="207">
        <f>ROUND(N(data!BL91), 0)</f>
        <v>0</v>
      </c>
      <c r="AI63" s="207">
        <f>ROUND(N(data!BL92), 0)</f>
        <v>884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084</v>
      </c>
      <c r="B64" s="209" t="str">
        <f>RIGHT(data!$C$96,4)</f>
        <v>2023</v>
      </c>
      <c r="C64" s="12" t="str">
        <f>data!BM$55</f>
        <v>8590</v>
      </c>
      <c r="D64" s="12" t="s">
        <v>1153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084</v>
      </c>
      <c r="B65" s="209" t="str">
        <f>RIGHT(data!$C$96,4)</f>
        <v>2023</v>
      </c>
      <c r="C65" s="12" t="str">
        <f>data!BN$55</f>
        <v>8610</v>
      </c>
      <c r="D65" s="12" t="s">
        <v>1153</v>
      </c>
      <c r="E65" s="207">
        <f>ROUND(N(data!BN59), 0)</f>
        <v>0</v>
      </c>
      <c r="F65" s="315">
        <f>ROUND(N(data!BN60), 2)</f>
        <v>29.2</v>
      </c>
      <c r="G65" s="207">
        <f>ROUND(N(data!BN61), 0)</f>
        <v>3805986</v>
      </c>
      <c r="H65" s="207">
        <f>ROUND(N(data!BN62), 0)</f>
        <v>663402</v>
      </c>
      <c r="I65" s="207">
        <f>ROUND(N(data!BN63), 0)</f>
        <v>7762852</v>
      </c>
      <c r="J65" s="207">
        <f>ROUND(N(data!BN64), 0)</f>
        <v>202321</v>
      </c>
      <c r="K65" s="207">
        <f>ROUND(N(data!BN65), 0)</f>
        <v>0</v>
      </c>
      <c r="L65" s="207">
        <f>ROUND(N(data!BN66), 0)</f>
        <v>551666</v>
      </c>
      <c r="M65" s="207">
        <f>ROUND(N(data!BN67), 0)</f>
        <v>19455958</v>
      </c>
      <c r="N65" s="207">
        <f>ROUND(N(data!BN68), 0)</f>
        <v>794856</v>
      </c>
      <c r="O65" s="207">
        <f>ROUND(N(data!BN69), 0)</f>
        <v>14749206</v>
      </c>
      <c r="P65" s="207">
        <f>ROUND(N(data!BN70), 0)</f>
        <v>0</v>
      </c>
      <c r="Q65" s="207">
        <f>ROUND(N(data!BN71), 0)</f>
        <v>622</v>
      </c>
      <c r="R65" s="207">
        <f>ROUND(N(data!BN72), 0)</f>
        <v>144982</v>
      </c>
      <c r="S65" s="207">
        <f>ROUND(N(data!BN73), 0)</f>
        <v>0</v>
      </c>
      <c r="T65" s="207">
        <f>ROUND(N(data!BN74), 0)</f>
        <v>0</v>
      </c>
      <c r="U65" s="207">
        <f>ROUND(N(data!BN75), 0)</f>
        <v>821057</v>
      </c>
      <c r="V65" s="207">
        <f>ROUND(N(data!BN76), 0)</f>
        <v>0</v>
      </c>
      <c r="W65" s="207">
        <f>ROUND(N(data!BN77), 0)</f>
        <v>26005</v>
      </c>
      <c r="X65" s="207">
        <f>ROUND(N(data!BN78), 0)</f>
        <v>2988800</v>
      </c>
      <c r="Y65" s="207">
        <f>ROUND(N(data!BN79), 0)</f>
        <v>538008</v>
      </c>
      <c r="Z65" s="207">
        <f>ROUND(N(data!BN80), 0)</f>
        <v>2384</v>
      </c>
      <c r="AA65" s="207">
        <f>ROUND(N(data!BN81), 0)</f>
        <v>7502910</v>
      </c>
      <c r="AB65" s="207">
        <f>ROUND(N(data!BN82), 0)</f>
        <v>92581</v>
      </c>
      <c r="AC65" s="207">
        <f>ROUND(N(data!BN83), 0)</f>
        <v>2631857</v>
      </c>
      <c r="AD65" s="207">
        <f>ROUND(N(data!BN84), 0)</f>
        <v>-169365</v>
      </c>
      <c r="AE65" s="207">
        <f>ROUND(N(data!BN89), 0)</f>
        <v>0</v>
      </c>
      <c r="AF65" s="207">
        <f>ROUND(N(data!BN87), 0)</f>
        <v>0</v>
      </c>
      <c r="AG65" s="207">
        <f>ROUND(N(data!BN90), 0)</f>
        <v>20734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084</v>
      </c>
      <c r="B66" s="209" t="str">
        <f>RIGHT(data!$C$96,4)</f>
        <v>2023</v>
      </c>
      <c r="C66" s="12" t="str">
        <f>data!BO$55</f>
        <v>8620</v>
      </c>
      <c r="D66" s="12" t="s">
        <v>1153</v>
      </c>
      <c r="E66" s="207">
        <f>ROUND(N(data!BO59), 0)</f>
        <v>0</v>
      </c>
      <c r="F66" s="315">
        <f>ROUND(N(data!BO60), 2)</f>
        <v>2.2000000000000002</v>
      </c>
      <c r="G66" s="207">
        <f>ROUND(N(data!BO61), 0)</f>
        <v>202447</v>
      </c>
      <c r="H66" s="207">
        <f>ROUND(N(data!BO62), 0)</f>
        <v>198335</v>
      </c>
      <c r="I66" s="207">
        <f>ROUND(N(data!BO63), 0)</f>
        <v>-3150</v>
      </c>
      <c r="J66" s="207">
        <f>ROUND(N(data!BO64), 0)</f>
        <v>4363</v>
      </c>
      <c r="K66" s="207">
        <f>ROUND(N(data!BO65), 0)</f>
        <v>0</v>
      </c>
      <c r="L66" s="207">
        <f>ROUND(N(data!BO66), 0)</f>
        <v>17199</v>
      </c>
      <c r="M66" s="207">
        <f>ROUND(N(data!BO67), 0)</f>
        <v>0</v>
      </c>
      <c r="N66" s="207">
        <f>ROUND(N(data!BO68), 0)</f>
        <v>0</v>
      </c>
      <c r="O66" s="207">
        <f>ROUND(N(data!BO69), 0)</f>
        <v>160277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1298</v>
      </c>
      <c r="X66" s="207">
        <f>ROUND(N(data!BO78), 0)</f>
        <v>158979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1870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084</v>
      </c>
      <c r="B67" s="209" t="str">
        <f>RIGHT(data!$C$96,4)</f>
        <v>2023</v>
      </c>
      <c r="C67" s="12" t="str">
        <f>data!BP$55</f>
        <v>8630</v>
      </c>
      <c r="D67" s="12" t="s">
        <v>1153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61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74744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2636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084</v>
      </c>
      <c r="B68" s="209" t="str">
        <f>RIGHT(data!$C$96,4)</f>
        <v>2023</v>
      </c>
      <c r="C68" s="12" t="str">
        <f>data!BQ$55</f>
        <v>8640</v>
      </c>
      <c r="D68" s="12" t="s">
        <v>1153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084</v>
      </c>
      <c r="B69" s="209" t="str">
        <f>RIGHT(data!$C$96,4)</f>
        <v>2023</v>
      </c>
      <c r="C69" s="12" t="str">
        <f>data!BR$55</f>
        <v>8650</v>
      </c>
      <c r="D69" s="12" t="s">
        <v>1153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084</v>
      </c>
      <c r="B70" s="209" t="str">
        <f>RIGHT(data!$C$96,4)</f>
        <v>2023</v>
      </c>
      <c r="C70" s="12" t="str">
        <f>data!BS$55</f>
        <v>8660</v>
      </c>
      <c r="D70" s="12" t="s">
        <v>1153</v>
      </c>
      <c r="E70" s="207">
        <f>ROUND(N(data!BS59), 0)</f>
        <v>0</v>
      </c>
      <c r="F70" s="315">
        <f>ROUND(N(data!BS60), 2)</f>
        <v>10.6</v>
      </c>
      <c r="G70" s="207">
        <f>ROUND(N(data!BS61), 0)</f>
        <v>1189187</v>
      </c>
      <c r="H70" s="207">
        <f>ROUND(N(data!BS62), 0)</f>
        <v>130740</v>
      </c>
      <c r="I70" s="207">
        <f>ROUND(N(data!BS63), 0)</f>
        <v>92</v>
      </c>
      <c r="J70" s="207">
        <f>ROUND(N(data!BS64), 0)</f>
        <v>19292</v>
      </c>
      <c r="K70" s="207">
        <f>ROUND(N(data!BS65), 0)</f>
        <v>0</v>
      </c>
      <c r="L70" s="207">
        <f>ROUND(N(data!BS66), 0)</f>
        <v>9248</v>
      </c>
      <c r="M70" s="207">
        <f>ROUND(N(data!BS67), 0)</f>
        <v>0</v>
      </c>
      <c r="N70" s="207">
        <f>ROUND(N(data!BS68), 0)</f>
        <v>0</v>
      </c>
      <c r="O70" s="207">
        <f>ROUND(N(data!BS69), 0)</f>
        <v>939486</v>
      </c>
      <c r="P70" s="207">
        <f>ROUND(N(data!BS70), 0)</f>
        <v>0</v>
      </c>
      <c r="Q70" s="207">
        <f>ROUND(N(data!BS71), 0)</f>
        <v>0</v>
      </c>
      <c r="R70" s="207">
        <f>ROUND(N(data!BS72), 0)</f>
        <v>2306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1952</v>
      </c>
      <c r="X70" s="207">
        <f>ROUND(N(data!BS78), 0)</f>
        <v>933856</v>
      </c>
      <c r="Y70" s="207">
        <f>ROUND(N(data!BS79), 0)</f>
        <v>266</v>
      </c>
      <c r="Z70" s="207">
        <f>ROUND(N(data!BS80), 0)</f>
        <v>410</v>
      </c>
      <c r="AA70" s="207">
        <f>ROUND(N(data!BS81), 0)</f>
        <v>0</v>
      </c>
      <c r="AB70" s="207">
        <f>ROUND(N(data!BS82), 0)</f>
        <v>0</v>
      </c>
      <c r="AC70" s="207">
        <f>ROUND(N(data!BS83), 0)</f>
        <v>696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8300</v>
      </c>
      <c r="AH70" s="207">
        <f>ROUND(N(data!BS91), 0)</f>
        <v>0</v>
      </c>
      <c r="AI70" s="207">
        <f>ROUND(N(data!BS92), 0)</f>
        <v>2312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084</v>
      </c>
      <c r="B71" s="209" t="str">
        <f>RIGHT(data!$C$96,4)</f>
        <v>2023</v>
      </c>
      <c r="C71" s="12" t="str">
        <f>data!BT$55</f>
        <v>8670</v>
      </c>
      <c r="D71" s="12" t="s">
        <v>1153</v>
      </c>
      <c r="E71" s="207">
        <f>ROUND(N(data!BT59), 0)</f>
        <v>0</v>
      </c>
      <c r="F71" s="315">
        <f>ROUND(N(data!BT60), 2)</f>
        <v>12.1</v>
      </c>
      <c r="G71" s="207">
        <f>ROUND(N(data!BT61), 0)</f>
        <v>1053049</v>
      </c>
      <c r="H71" s="207">
        <f>ROUND(N(data!BT62), 0)</f>
        <v>136338</v>
      </c>
      <c r="I71" s="207">
        <f>ROUND(N(data!BT63), 0)</f>
        <v>0</v>
      </c>
      <c r="J71" s="207">
        <f>ROUND(N(data!BT64), 0)</f>
        <v>15443</v>
      </c>
      <c r="K71" s="207">
        <f>ROUND(N(data!BT65), 0)</f>
        <v>0</v>
      </c>
      <c r="L71" s="207">
        <f>ROUND(N(data!BT66), 0)</f>
        <v>6571</v>
      </c>
      <c r="M71" s="207">
        <f>ROUND(N(data!BT67), 0)</f>
        <v>0</v>
      </c>
      <c r="N71" s="207">
        <f>ROUND(N(data!BT68), 0)</f>
        <v>0</v>
      </c>
      <c r="O71" s="207">
        <f>ROUND(N(data!BT69), 0)</f>
        <v>831938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346</v>
      </c>
      <c r="X71" s="207">
        <f>ROUND(N(data!BT78), 0)</f>
        <v>826948</v>
      </c>
      <c r="Y71" s="207">
        <f>ROUND(N(data!BT79), 0)</f>
        <v>1425</v>
      </c>
      <c r="Z71" s="207">
        <f>ROUND(N(data!BT80), 0)</f>
        <v>774</v>
      </c>
      <c r="AA71" s="207">
        <f>ROUND(N(data!BT81), 0)</f>
        <v>0</v>
      </c>
      <c r="AB71" s="207">
        <f>ROUND(N(data!BT82), 0)</f>
        <v>0</v>
      </c>
      <c r="AC71" s="207">
        <f>ROUND(N(data!BT83), 0)</f>
        <v>2445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4588</v>
      </c>
      <c r="AH71" s="207">
        <f>ROUND(N(data!BT91), 0)</f>
        <v>0</v>
      </c>
      <c r="AI71" s="207">
        <f>ROUND(N(data!BT92), 0)</f>
        <v>1278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084</v>
      </c>
      <c r="B72" s="209" t="str">
        <f>RIGHT(data!$C$96,4)</f>
        <v>2023</v>
      </c>
      <c r="C72" s="12" t="str">
        <f>data!BU$55</f>
        <v>8680</v>
      </c>
      <c r="D72" s="12" t="s">
        <v>1153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8075</v>
      </c>
      <c r="M72" s="207">
        <f>ROUND(N(data!BU67), 0)</f>
        <v>0</v>
      </c>
      <c r="N72" s="207">
        <f>ROUND(N(data!BU68), 0)</f>
        <v>0</v>
      </c>
      <c r="O72" s="207">
        <f>ROUND(N(data!BU69), 0)</f>
        <v>38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38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084</v>
      </c>
      <c r="B73" s="209" t="str">
        <f>RIGHT(data!$C$96,4)</f>
        <v>2023</v>
      </c>
      <c r="C73" s="12" t="str">
        <f>data!BV$55</f>
        <v>8690</v>
      </c>
      <c r="D73" s="12" t="s">
        <v>1153</v>
      </c>
      <c r="E73" s="207">
        <f>ROUND(N(data!BV59), 0)</f>
        <v>0</v>
      </c>
      <c r="F73" s="315">
        <f>ROUND(N(data!BV60), 2)</f>
        <v>0</v>
      </c>
      <c r="G73" s="207">
        <f>ROUND(N(data!BV61), 0)</f>
        <v>0</v>
      </c>
      <c r="H73" s="207">
        <f>ROUND(N(data!BV62), 0)</f>
        <v>2235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3953</v>
      </c>
      <c r="AH73" s="207">
        <f>ROUND(N(data!BV91), 0)</f>
        <v>0</v>
      </c>
      <c r="AI73" s="207">
        <f>ROUND(N(data!BV92), 0)</f>
        <v>1101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084</v>
      </c>
      <c r="B74" s="209" t="str">
        <f>RIGHT(data!$C$96,4)</f>
        <v>2023</v>
      </c>
      <c r="C74" s="12" t="str">
        <f>data!BW$55</f>
        <v>8700</v>
      </c>
      <c r="D74" s="12" t="s">
        <v>1153</v>
      </c>
      <c r="E74" s="207">
        <f>ROUND(N(data!BW59), 0)</f>
        <v>0</v>
      </c>
      <c r="F74" s="315">
        <f>ROUND(N(data!BW60), 2)</f>
        <v>0.01</v>
      </c>
      <c r="G74" s="207">
        <f>ROUND(N(data!BW61), 0)</f>
        <v>209</v>
      </c>
      <c r="H74" s="207">
        <f>ROUND(N(data!BW62), 0)</f>
        <v>0</v>
      </c>
      <c r="I74" s="207">
        <f>ROUND(N(data!BW63), 0)</f>
        <v>37157632</v>
      </c>
      <c r="J74" s="207">
        <f>ROUND(N(data!BW64), 0)</f>
        <v>9050</v>
      </c>
      <c r="K74" s="207">
        <f>ROUND(N(data!BW65), 0)</f>
        <v>0</v>
      </c>
      <c r="L74" s="207">
        <f>ROUND(N(data!BW66), 0)</f>
        <v>151218</v>
      </c>
      <c r="M74" s="207">
        <f>ROUND(N(data!BW67), 0)</f>
        <v>0</v>
      </c>
      <c r="N74" s="207">
        <f>ROUND(N(data!BW68), 0)</f>
        <v>0</v>
      </c>
      <c r="O74" s="207">
        <f>ROUND(N(data!BW69), 0)</f>
        <v>1481</v>
      </c>
      <c r="P74" s="207">
        <f>ROUND(N(data!BW70), 0)</f>
        <v>0</v>
      </c>
      <c r="Q74" s="207">
        <f>ROUND(N(data!BW71), 0)</f>
        <v>1317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164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167</v>
      </c>
      <c r="AE74" s="207">
        <f>ROUND(N(data!BW89), 0)</f>
        <v>0</v>
      </c>
      <c r="AF74" s="207">
        <f>ROUND(N(data!BW87), 0)</f>
        <v>0</v>
      </c>
      <c r="AG74" s="207">
        <f>ROUND(N(data!BW90), 0)</f>
        <v>2224</v>
      </c>
      <c r="AH74" s="207">
        <f>ROUND(N(data!BW91), 0)</f>
        <v>0</v>
      </c>
      <c r="AI74" s="207">
        <f>ROUND(N(data!BW92), 0)</f>
        <v>619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084</v>
      </c>
      <c r="B75" s="209" t="str">
        <f>RIGHT(data!$C$96,4)</f>
        <v>2023</v>
      </c>
      <c r="C75" s="12" t="str">
        <f>data!BX$55</f>
        <v>8710</v>
      </c>
      <c r="D75" s="12" t="s">
        <v>1153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433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084</v>
      </c>
      <c r="B76" s="209" t="str">
        <f>RIGHT(data!$C$96,4)</f>
        <v>2023</v>
      </c>
      <c r="C76" s="12" t="str">
        <f>data!BY$55</f>
        <v>8720</v>
      </c>
      <c r="D76" s="12" t="s">
        <v>1153</v>
      </c>
      <c r="E76" s="207">
        <f>ROUND(N(data!BY59), 0)</f>
        <v>0</v>
      </c>
      <c r="F76" s="315">
        <f>ROUND(N(data!BY60), 2)</f>
        <v>71.430000000000007</v>
      </c>
      <c r="G76" s="207">
        <f>ROUND(N(data!BY61), 0)</f>
        <v>9378835</v>
      </c>
      <c r="H76" s="207">
        <f>ROUND(N(data!BY62), 0)</f>
        <v>936238</v>
      </c>
      <c r="I76" s="207">
        <f>ROUND(N(data!BY63), 0)</f>
        <v>2905124</v>
      </c>
      <c r="J76" s="207">
        <f>ROUND(N(data!BY64), 0)</f>
        <v>100407</v>
      </c>
      <c r="K76" s="207">
        <f>ROUND(N(data!BY65), 0)</f>
        <v>0</v>
      </c>
      <c r="L76" s="207">
        <f>ROUND(N(data!BY66), 0)</f>
        <v>1642281</v>
      </c>
      <c r="M76" s="207">
        <f>ROUND(N(data!BY67), 0)</f>
        <v>0</v>
      </c>
      <c r="N76" s="207">
        <f>ROUND(N(data!BY68), 0)</f>
        <v>0</v>
      </c>
      <c r="O76" s="207">
        <f>ROUND(N(data!BY69), 0)</f>
        <v>8273476</v>
      </c>
      <c r="P76" s="207">
        <f>ROUND(N(data!BY70), 0)</f>
        <v>0</v>
      </c>
      <c r="Q76" s="207">
        <f>ROUND(N(data!BY71), 0)</f>
        <v>193692</v>
      </c>
      <c r="R76" s="207">
        <f>ROUND(N(data!BY72), 0)</f>
        <v>659</v>
      </c>
      <c r="S76" s="207">
        <f>ROUND(N(data!BY73), 0)</f>
        <v>0</v>
      </c>
      <c r="T76" s="207">
        <f>ROUND(N(data!BY74), 0)</f>
        <v>0</v>
      </c>
      <c r="U76" s="207">
        <f>ROUND(N(data!BY75), 0)</f>
        <v>5479</v>
      </c>
      <c r="V76" s="207">
        <f>ROUND(N(data!BY76), 0)</f>
        <v>0</v>
      </c>
      <c r="W76" s="207">
        <f>ROUND(N(data!BY77), 0)</f>
        <v>51283</v>
      </c>
      <c r="X76" s="207">
        <f>ROUND(N(data!BY78), 0)</f>
        <v>7365098</v>
      </c>
      <c r="Y76" s="207">
        <f>ROUND(N(data!BY79), 0)</f>
        <v>327945</v>
      </c>
      <c r="Z76" s="207">
        <f>ROUND(N(data!BY80), 0)</f>
        <v>31449</v>
      </c>
      <c r="AA76" s="207">
        <f>ROUND(N(data!BY81), 0)</f>
        <v>0</v>
      </c>
      <c r="AB76" s="207">
        <f>ROUND(N(data!BY82), 0)</f>
        <v>13632</v>
      </c>
      <c r="AC76" s="207">
        <f>ROUND(N(data!BY83), 0)</f>
        <v>284239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23737</v>
      </c>
      <c r="AH76" s="207">
        <f>ROUND(N(data!BY91), 0)</f>
        <v>0</v>
      </c>
      <c r="AI76" s="207">
        <f>ROUND(N(data!BY92), 0)</f>
        <v>6613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084</v>
      </c>
      <c r="B77" s="209" t="str">
        <f>RIGHT(data!$C$96,4)</f>
        <v>2023</v>
      </c>
      <c r="C77" s="12" t="str">
        <f>data!BZ$55</f>
        <v>8730</v>
      </c>
      <c r="D77" s="12" t="s">
        <v>1153</v>
      </c>
      <c r="E77" s="207">
        <f>ROUND(N(data!BZ59), 0)</f>
        <v>0</v>
      </c>
      <c r="F77" s="315">
        <f>ROUND(N(data!BZ60), 2)</f>
        <v>21.18</v>
      </c>
      <c r="G77" s="207">
        <f>ROUND(N(data!BZ61), 0)</f>
        <v>2375471</v>
      </c>
      <c r="H77" s="207">
        <f>ROUND(N(data!BZ62), 0)</f>
        <v>802965</v>
      </c>
      <c r="I77" s="207">
        <f>ROUND(N(data!BZ63), 0)</f>
        <v>0</v>
      </c>
      <c r="J77" s="207">
        <f>ROUND(N(data!BZ64), 0)</f>
        <v>11230</v>
      </c>
      <c r="K77" s="207">
        <f>ROUND(N(data!BZ65), 0)</f>
        <v>0</v>
      </c>
      <c r="L77" s="207">
        <f>ROUND(N(data!BZ66), 0)</f>
        <v>418739</v>
      </c>
      <c r="M77" s="207">
        <f>ROUND(N(data!BZ67), 0)</f>
        <v>1522</v>
      </c>
      <c r="N77" s="207">
        <f>ROUND(N(data!BZ68), 0)</f>
        <v>0</v>
      </c>
      <c r="O77" s="207">
        <f>ROUND(N(data!BZ69), 0)</f>
        <v>2137032</v>
      </c>
      <c r="P77" s="207">
        <f>ROUND(N(data!BZ70), 0)</f>
        <v>0</v>
      </c>
      <c r="Q77" s="207">
        <f>ROUND(N(data!BZ71), 0)</f>
        <v>263723</v>
      </c>
      <c r="R77" s="207">
        <f>ROUND(N(data!BZ72), 0)</f>
        <v>606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1865432</v>
      </c>
      <c r="Y77" s="207">
        <f>ROUND(N(data!BZ79), 0)</f>
        <v>3801</v>
      </c>
      <c r="Z77" s="207">
        <f>ROUND(N(data!BZ80), 0)</f>
        <v>783</v>
      </c>
      <c r="AA77" s="207">
        <f>ROUND(N(data!BZ81), 0)</f>
        <v>0</v>
      </c>
      <c r="AB77" s="207">
        <f>ROUND(N(data!BZ82), 0)</f>
        <v>283</v>
      </c>
      <c r="AC77" s="207">
        <f>ROUND(N(data!BZ83), 0)</f>
        <v>2404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1310</v>
      </c>
      <c r="AH77" s="207">
        <f>ROUND(N(data!BZ91), 0)</f>
        <v>0</v>
      </c>
      <c r="AI77" s="207">
        <f>ROUND(N(data!BZ92), 0)</f>
        <v>365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084</v>
      </c>
      <c r="B78" s="209" t="str">
        <f>RIGHT(data!$C$96,4)</f>
        <v>2023</v>
      </c>
      <c r="C78" s="12" t="str">
        <f>data!CA$55</f>
        <v>8740</v>
      </c>
      <c r="D78" s="12" t="s">
        <v>1153</v>
      </c>
      <c r="E78" s="207">
        <f>ROUND(N(data!CA59), 0)</f>
        <v>0</v>
      </c>
      <c r="F78" s="315">
        <f>ROUND(N(data!CA60), 2)</f>
        <v>29.87</v>
      </c>
      <c r="G78" s="207">
        <f>ROUND(N(data!CA61), 0)</f>
        <v>4931186</v>
      </c>
      <c r="H78" s="207">
        <f>ROUND(N(data!CA62), 0)</f>
        <v>179864</v>
      </c>
      <c r="I78" s="207">
        <f>ROUND(N(data!CA63), 0)</f>
        <v>12031725</v>
      </c>
      <c r="J78" s="207">
        <f>ROUND(N(data!CA64), 0)</f>
        <v>25185</v>
      </c>
      <c r="K78" s="207">
        <f>ROUND(N(data!CA65), 0)</f>
        <v>0</v>
      </c>
      <c r="L78" s="207">
        <f>ROUND(N(data!CA66), 0)</f>
        <v>21425</v>
      </c>
      <c r="M78" s="207">
        <f>ROUND(N(data!CA67), 0)</f>
        <v>0</v>
      </c>
      <c r="N78" s="207">
        <f>ROUND(N(data!CA68), 0)</f>
        <v>0</v>
      </c>
      <c r="O78" s="207">
        <f>ROUND(N(data!CA69), 0)</f>
        <v>4244280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3872407</v>
      </c>
      <c r="Y78" s="207">
        <f>ROUND(N(data!CA79), 0)</f>
        <v>198</v>
      </c>
      <c r="Z78" s="207">
        <f>ROUND(N(data!CA80), 0)</f>
        <v>72107</v>
      </c>
      <c r="AA78" s="207">
        <f>ROUND(N(data!CA81), 0)</f>
        <v>0</v>
      </c>
      <c r="AB78" s="207">
        <f>ROUND(N(data!CA82), 0)</f>
        <v>20</v>
      </c>
      <c r="AC78" s="207">
        <f>ROUND(N(data!CA83), 0)</f>
        <v>299548</v>
      </c>
      <c r="AD78" s="207">
        <f>ROUND(N(data!CA84), 0)</f>
        <v>445252</v>
      </c>
      <c r="AE78" s="207">
        <f>ROUND(N(data!CA89), 0)</f>
        <v>0</v>
      </c>
      <c r="AF78" s="207">
        <f>ROUND(N(data!CA87), 0)</f>
        <v>0</v>
      </c>
      <c r="AG78" s="207">
        <f>ROUND(N(data!CA90), 0)</f>
        <v>2048</v>
      </c>
      <c r="AH78" s="207">
        <f>ROUND(N(data!CA91), 0)</f>
        <v>0</v>
      </c>
      <c r="AI78" s="207">
        <f>ROUND(N(data!CA92), 0)</f>
        <v>570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084</v>
      </c>
      <c r="B79" s="209" t="str">
        <f>RIGHT(data!$C$96,4)</f>
        <v>2023</v>
      </c>
      <c r="C79" s="12" t="str">
        <f>data!CB$55</f>
        <v>8770</v>
      </c>
      <c r="D79" s="12" t="s">
        <v>1153</v>
      </c>
      <c r="E79" s="207">
        <f>ROUND(N(data!CB59), 0)</f>
        <v>0</v>
      </c>
      <c r="F79" s="315">
        <f>ROUND(N(data!CB60), 2)</f>
        <v>29.44</v>
      </c>
      <c r="G79" s="207">
        <f>ROUND(N(data!CB61), 0)</f>
        <v>2876111</v>
      </c>
      <c r="H79" s="207">
        <f>ROUND(N(data!CB62), 0)</f>
        <v>311822</v>
      </c>
      <c r="I79" s="207">
        <f>ROUND(N(data!CB63), 0)</f>
        <v>254230</v>
      </c>
      <c r="J79" s="207">
        <f>ROUND(N(data!CB64), 0)</f>
        <v>30797</v>
      </c>
      <c r="K79" s="207">
        <f>ROUND(N(data!CB65), 0)</f>
        <v>0</v>
      </c>
      <c r="L79" s="207">
        <f>ROUND(N(data!CB66), 0)</f>
        <v>41782</v>
      </c>
      <c r="M79" s="207">
        <f>ROUND(N(data!CB67), 0)</f>
        <v>417</v>
      </c>
      <c r="N79" s="207">
        <f>ROUND(N(data!CB68), 0)</f>
        <v>47176</v>
      </c>
      <c r="O79" s="207">
        <f>ROUND(N(data!CB69), 0)</f>
        <v>2436153</v>
      </c>
      <c r="P79" s="207">
        <f>ROUND(N(data!CB70), 0)</f>
        <v>0</v>
      </c>
      <c r="Q79" s="207">
        <f>ROUND(N(data!CB71), 0)</f>
        <v>17030</v>
      </c>
      <c r="R79" s="207">
        <f>ROUND(N(data!CB72), 0)</f>
        <v>1148</v>
      </c>
      <c r="S79" s="207">
        <f>ROUND(N(data!CB73), 0)</f>
        <v>0</v>
      </c>
      <c r="T79" s="207">
        <f>ROUND(N(data!CB74), 0)</f>
        <v>0</v>
      </c>
      <c r="U79" s="207">
        <f>ROUND(N(data!CB75), 0)</f>
        <v>6978</v>
      </c>
      <c r="V79" s="207">
        <f>ROUND(N(data!CB76), 0)</f>
        <v>0</v>
      </c>
      <c r="W79" s="207">
        <f>ROUND(N(data!CB77), 0)</f>
        <v>2309</v>
      </c>
      <c r="X79" s="207">
        <f>ROUND(N(data!CB78), 0)</f>
        <v>2258579</v>
      </c>
      <c r="Y79" s="207">
        <f>ROUND(N(data!CB79), 0)</f>
        <v>3205</v>
      </c>
      <c r="Z79" s="207">
        <f>ROUND(N(data!CB80), 0)</f>
        <v>16504</v>
      </c>
      <c r="AA79" s="207">
        <f>ROUND(N(data!CB81), 0)</f>
        <v>0</v>
      </c>
      <c r="AB79" s="207">
        <f>ROUND(N(data!CB82), 0)</f>
        <v>7123</v>
      </c>
      <c r="AC79" s="207">
        <f>ROUND(N(data!CB83), 0)</f>
        <v>123277</v>
      </c>
      <c r="AD79" s="207">
        <f>ROUND(N(data!CB84), 0)</f>
        <v>84506</v>
      </c>
      <c r="AE79" s="207">
        <f>ROUND(N(data!CB89), 0)</f>
        <v>0</v>
      </c>
      <c r="AF79" s="207">
        <f>ROUND(N(data!CB87), 0)</f>
        <v>0</v>
      </c>
      <c r="AG79" s="207">
        <f>ROUND(N(data!CB90), 0)</f>
        <v>2682</v>
      </c>
      <c r="AH79" s="207">
        <f>ROUND(N(data!CB91), 0)</f>
        <v>0</v>
      </c>
      <c r="AI79" s="207">
        <f>ROUND(N(data!CB92), 0)</f>
        <v>747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084</v>
      </c>
      <c r="B80" s="209" t="str">
        <f>RIGHT(data!$C$96,4)</f>
        <v>2023</v>
      </c>
      <c r="C80" s="12" t="str">
        <f>data!CC$55</f>
        <v>8790</v>
      </c>
      <c r="D80" s="12" t="s">
        <v>1153</v>
      </c>
      <c r="E80" s="207">
        <f>ROUND(N(data!CC59), 0)</f>
        <v>0</v>
      </c>
      <c r="F80" s="315">
        <f>ROUND(N(data!CC60), 2)</f>
        <v>50.32</v>
      </c>
      <c r="G80" s="207">
        <f>ROUND(N(data!CC61), 0)</f>
        <v>5309565</v>
      </c>
      <c r="H80" s="207">
        <f>ROUND(N(data!CC62), 0)</f>
        <v>1717463</v>
      </c>
      <c r="I80" s="207">
        <f>ROUND(N(data!CC63), 0)</f>
        <v>536</v>
      </c>
      <c r="J80" s="207">
        <f>ROUND(N(data!CC64), 0)</f>
        <v>-233809</v>
      </c>
      <c r="K80" s="207">
        <f>ROUND(N(data!CC65), 0)</f>
        <v>0</v>
      </c>
      <c r="L80" s="207">
        <f>ROUND(N(data!CC66), 0)</f>
        <v>191076</v>
      </c>
      <c r="M80" s="207">
        <f>ROUND(N(data!CC67), 0)</f>
        <v>35955</v>
      </c>
      <c r="N80" s="207">
        <f>ROUND(N(data!CC68), 0)</f>
        <v>174937</v>
      </c>
      <c r="O80" s="207">
        <f>ROUND(N(data!CC69), 0)</f>
        <v>20859425</v>
      </c>
      <c r="P80" s="207">
        <f>ROUND(N(data!CC70), 0)</f>
        <v>0</v>
      </c>
      <c r="Q80" s="207">
        <f>ROUND(N(data!CC71), 0)</f>
        <v>80</v>
      </c>
      <c r="R80" s="207">
        <f>ROUND(N(data!CC72), 0)</f>
        <v>2416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3126</v>
      </c>
      <c r="X80" s="207">
        <f>ROUND(N(data!CC78), 0)</f>
        <v>4169544</v>
      </c>
      <c r="Y80" s="207">
        <f>ROUND(N(data!CC79), 0)</f>
        <v>0</v>
      </c>
      <c r="Z80" s="207">
        <f>ROUND(N(data!CC80), 0)</f>
        <v>267783</v>
      </c>
      <c r="AA80" s="207">
        <f>ROUND(N(data!CC81), 0)</f>
        <v>16330912</v>
      </c>
      <c r="AB80" s="207">
        <f>ROUND(N(data!CC82), 0)</f>
        <v>3865</v>
      </c>
      <c r="AC80" s="207">
        <f>ROUND(N(data!CC83), 0)</f>
        <v>81699</v>
      </c>
      <c r="AD80" s="207">
        <f>ROUND(N(data!CC84), 0)</f>
        <v>39249</v>
      </c>
      <c r="AE80" s="207">
        <f>ROUND(N(data!CC89), 0)</f>
        <v>0</v>
      </c>
      <c r="AF80" s="207">
        <f>ROUND(N(data!CC87), 0)</f>
        <v>0</v>
      </c>
      <c r="AG80" s="207">
        <f>ROUND(N(data!CC90), 0)</f>
        <v>10509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BAC3-B2BA-4BC3-815B-E4CE24DD2395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700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701</v>
      </c>
      <c r="G3" s="10"/>
      <c r="J3" s="108"/>
    </row>
    <row r="4" spans="2:10" x14ac:dyDescent="0.35">
      <c r="B4" s="107"/>
      <c r="F4" s="10" t="s">
        <v>702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703</v>
      </c>
      <c r="G8" s="10"/>
      <c r="J8" s="108"/>
    </row>
    <row r="9" spans="2:10" x14ac:dyDescent="0.35">
      <c r="B9" s="104"/>
      <c r="C9" s="105"/>
      <c r="D9" s="105"/>
      <c r="E9" s="105"/>
      <c r="F9" s="112" t="s">
        <v>704</v>
      </c>
      <c r="G9" s="112"/>
      <c r="H9" s="105"/>
      <c r="I9" s="105"/>
      <c r="J9" s="106"/>
    </row>
    <row r="10" spans="2:10" x14ac:dyDescent="0.35">
      <c r="B10" s="107"/>
      <c r="F10" s="10" t="s">
        <v>705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706</v>
      </c>
      <c r="G12" s="10"/>
      <c r="J12" s="108"/>
    </row>
    <row r="13" spans="2:10" x14ac:dyDescent="0.35">
      <c r="B13" s="107"/>
      <c r="F13" s="10" t="s">
        <v>707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708</v>
      </c>
      <c r="J16" s="108"/>
    </row>
    <row r="17" spans="2:10" x14ac:dyDescent="0.35">
      <c r="B17" s="104"/>
      <c r="C17" s="113" t="s">
        <v>709</v>
      </c>
      <c r="D17" s="113"/>
      <c r="E17" s="105" t="str">
        <f>+data!C98</f>
        <v>Providence Regional Medical Center Everett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710</v>
      </c>
      <c r="D18" s="62"/>
      <c r="E18" s="11" t="str">
        <f>+"H-"&amp;data!C97</f>
        <v>H-084</v>
      </c>
      <c r="F18" s="10"/>
      <c r="G18" s="10"/>
      <c r="J18" s="108"/>
    </row>
    <row r="19" spans="2:10" x14ac:dyDescent="0.35">
      <c r="B19" s="107"/>
      <c r="C19" s="62" t="s">
        <v>711</v>
      </c>
      <c r="D19" s="62"/>
      <c r="E19" s="11" t="str">
        <f>+data!C99</f>
        <v>1321 Colby Avenue</v>
      </c>
      <c r="F19" s="10"/>
      <c r="G19" s="10"/>
      <c r="J19" s="108"/>
    </row>
    <row r="20" spans="2:10" x14ac:dyDescent="0.35">
      <c r="B20" s="107"/>
      <c r="C20" s="62" t="s">
        <v>712</v>
      </c>
      <c r="D20" s="62"/>
      <c r="E20" s="11" t="str">
        <f>+data!C100</f>
        <v>Everett</v>
      </c>
      <c r="F20" s="10"/>
      <c r="G20" s="10"/>
      <c r="J20" s="108"/>
    </row>
    <row r="21" spans="2:10" x14ac:dyDescent="0.35">
      <c r="B21" s="107"/>
      <c r="C21" s="62" t="s">
        <v>713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714</v>
      </c>
      <c r="G26" s="115"/>
      <c r="H26" s="115"/>
      <c r="I26" s="115"/>
      <c r="J26" s="117"/>
    </row>
    <row r="27" spans="2:10" x14ac:dyDescent="0.35">
      <c r="B27" s="118" t="s">
        <v>715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716</v>
      </c>
      <c r="J29" s="108"/>
    </row>
    <row r="30" spans="2:10" x14ac:dyDescent="0.35">
      <c r="B30" s="121" t="s">
        <v>717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718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719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720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719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720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7EDC-731D-40AD-8C5C-A58BF67D6793}">
  <sheetPr codeName="Sheet9">
    <tabColor rgb="FF92D050"/>
  </sheetPr>
  <dimension ref="A2:M94"/>
  <sheetViews>
    <sheetView zoomScaleNormal="100" workbookViewId="0">
      <selection activeCell="F7" sqref="F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722</v>
      </c>
    </row>
    <row r="3" spans="1:13" x14ac:dyDescent="0.35">
      <c r="A3" s="63"/>
    </row>
    <row r="4" spans="1:13" x14ac:dyDescent="0.35">
      <c r="A4" s="158" t="s">
        <v>723</v>
      </c>
    </row>
    <row r="5" spans="1:13" x14ac:dyDescent="0.35">
      <c r="A5" s="158" t="s">
        <v>724</v>
      </c>
    </row>
    <row r="6" spans="1:13" x14ac:dyDescent="0.35">
      <c r="A6" s="158" t="s">
        <v>725</v>
      </c>
    </row>
    <row r="7" spans="1:13" x14ac:dyDescent="0.35">
      <c r="A7" s="158"/>
    </row>
    <row r="8" spans="1:13" x14ac:dyDescent="0.35">
      <c r="A8" s="2" t="s">
        <v>726</v>
      </c>
    </row>
    <row r="9" spans="1:13" x14ac:dyDescent="0.35">
      <c r="A9" s="158" t="s">
        <v>27</v>
      </c>
    </row>
    <row r="12" spans="1:13" x14ac:dyDescent="0.35">
      <c r="A12" s="1" t="str">
        <f>data!C97</f>
        <v>084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727</v>
      </c>
      <c r="C13" s="240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 x14ac:dyDescent="0.35">
      <c r="A14" s="1" t="s">
        <v>731</v>
      </c>
      <c r="B14" s="240" t="s">
        <v>366</v>
      </c>
      <c r="C14" s="240" t="s">
        <v>366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64" t="s">
        <v>736</v>
      </c>
    </row>
    <row r="15" spans="1:13" x14ac:dyDescent="0.35">
      <c r="A15" s="1" t="s">
        <v>737</v>
      </c>
      <c r="B15" s="240">
        <f>ROUND(N('Prior Year'!C85), 0)</f>
        <v>29161272</v>
      </c>
      <c r="C15" s="240">
        <f>data!C85</f>
        <v>31661711</v>
      </c>
      <c r="D15" s="240">
        <f>ROUND(N('Prior Year'!C59), 0)</f>
        <v>15364</v>
      </c>
      <c r="E15" s="1">
        <f>data!C59</f>
        <v>13813</v>
      </c>
      <c r="F15" s="216">
        <f t="shared" ref="F15:F59" si="0">IF(B15=0,"",IF(D15=0,"",B15/D15))</f>
        <v>1898.0260348867482</v>
      </c>
      <c r="G15" s="216">
        <f t="shared" ref="G15:G29" si="1">IF(C15=0,"",IF(E15=0,"",C15/E15))</f>
        <v>2292.1675957431407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738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739</v>
      </c>
      <c r="B17" s="240">
        <f>ROUND(N('Prior Year'!E85), 0)</f>
        <v>100457037</v>
      </c>
      <c r="C17" s="240">
        <f>data!E85</f>
        <v>157438953</v>
      </c>
      <c r="D17" s="240">
        <f>ROUND(N('Prior Year'!E59), 0)</f>
        <v>157837</v>
      </c>
      <c r="E17" s="1">
        <f>data!E59</f>
        <v>123526</v>
      </c>
      <c r="F17" s="216">
        <f t="shared" si="0"/>
        <v>636.46063343829394</v>
      </c>
      <c r="G17" s="216">
        <f t="shared" si="1"/>
        <v>1274.5410116088919</v>
      </c>
      <c r="H17" s="6">
        <f t="shared" si="2"/>
        <v>1.0025449252431433</v>
      </c>
      <c r="I17" s="240" t="str">
        <f t="shared" si="3"/>
        <v>Please provide explanation for the fluctuation noted here</v>
      </c>
      <c r="M17" s="7"/>
    </row>
    <row r="18" spans="1:13" x14ac:dyDescent="0.35">
      <c r="A18" s="1" t="s">
        <v>740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741</v>
      </c>
      <c r="B19" s="240">
        <f>ROUND(N('Prior Year'!G85), 0)</f>
        <v>5367630</v>
      </c>
      <c r="C19" s="240">
        <f>data!G85</f>
        <v>7376192.6200000001</v>
      </c>
      <c r="D19" s="240">
        <f>ROUND(N('Prior Year'!G59), 0)</f>
        <v>5447</v>
      </c>
      <c r="E19" s="1">
        <f>data!G59</f>
        <v>4980</v>
      </c>
      <c r="F19" s="216">
        <f t="shared" si="0"/>
        <v>985.42867633559763</v>
      </c>
      <c r="G19" s="216">
        <f t="shared" si="1"/>
        <v>1481.1631767068272</v>
      </c>
      <c r="H19" s="6">
        <f t="shared" si="2"/>
        <v>0.50306482069779168</v>
      </c>
      <c r="I19" s="240" t="str">
        <f t="shared" si="3"/>
        <v>Please provide explanation for the fluctuation noted here</v>
      </c>
      <c r="M19" s="7"/>
    </row>
    <row r="20" spans="1:13" x14ac:dyDescent="0.35">
      <c r="A20" s="1" t="s">
        <v>742</v>
      </c>
      <c r="B20" s="240">
        <f>ROUND(N('Prior Year'!H85), 0)</f>
        <v>5852754</v>
      </c>
      <c r="C20" s="240">
        <f>data!H85</f>
        <v>11533931.58</v>
      </c>
      <c r="D20" s="240">
        <f>ROUND(N('Prior Year'!H59), 0)</f>
        <v>8039</v>
      </c>
      <c r="E20" s="1">
        <f>data!H59</f>
        <v>7514</v>
      </c>
      <c r="F20" s="216">
        <f t="shared" si="0"/>
        <v>728.04503047642743</v>
      </c>
      <c r="G20" s="216">
        <f t="shared" si="1"/>
        <v>1534.9922251796647</v>
      </c>
      <c r="H20" s="6">
        <f t="shared" si="2"/>
        <v>1.1083753901529647</v>
      </c>
      <c r="I20" s="240" t="str">
        <f t="shared" si="3"/>
        <v>Please provide explanation for the fluctuation noted here</v>
      </c>
      <c r="M20" s="7"/>
    </row>
    <row r="21" spans="1:13" x14ac:dyDescent="0.35">
      <c r="A21" s="1" t="s">
        <v>743</v>
      </c>
      <c r="B21" s="240">
        <f>ROUND(N('Prior Year'!I85), 0)</f>
        <v>3127370</v>
      </c>
      <c r="C21" s="240">
        <f>data!I85</f>
        <v>5597141</v>
      </c>
      <c r="D21" s="240">
        <f>ROUND(N('Prior Year'!I59), 0)</f>
        <v>3712</v>
      </c>
      <c r="E21" s="1">
        <f>data!I59</f>
        <v>3682</v>
      </c>
      <c r="F21" s="216">
        <f t="shared" si="0"/>
        <v>842.50269396551721</v>
      </c>
      <c r="G21" s="216">
        <f t="shared" si="1"/>
        <v>1520.1360673546985</v>
      </c>
      <c r="H21" s="6">
        <f t="shared" si="2"/>
        <v>0.80431003751415453</v>
      </c>
      <c r="I21" s="240" t="str">
        <f t="shared" si="3"/>
        <v>Please provide explanation for the fluctuation noted here</v>
      </c>
      <c r="M21" s="7"/>
    </row>
    <row r="22" spans="1:13" x14ac:dyDescent="0.35">
      <c r="A22" s="1" t="s">
        <v>744</v>
      </c>
      <c r="B22" s="240">
        <f>ROUND(N('Prior Year'!J85), 0)</f>
        <v>10630929</v>
      </c>
      <c r="C22" s="240">
        <f>data!J85</f>
        <v>17730772.310000002</v>
      </c>
      <c r="D22" s="240">
        <f>ROUND(N('Prior Year'!J59), 0)</f>
        <v>5901</v>
      </c>
      <c r="E22" s="1">
        <f>data!J59</f>
        <v>8165</v>
      </c>
      <c r="F22" s="216">
        <f t="shared" si="0"/>
        <v>1801.5470259278088</v>
      </c>
      <c r="G22" s="216">
        <f t="shared" si="1"/>
        <v>2171.5581518677286</v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745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746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747</v>
      </c>
      <c r="B25" s="240">
        <f>ROUND(N('Prior Year'!M85), 0)</f>
        <v>110794</v>
      </c>
      <c r="C25" s="240">
        <f>data!M85</f>
        <v>21045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748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749</v>
      </c>
      <c r="B27" s="240">
        <f>ROUND(N('Prior Year'!O85), 0)</f>
        <v>26734994</v>
      </c>
      <c r="C27" s="240">
        <f>data!O85</f>
        <v>40482605.32</v>
      </c>
      <c r="D27" s="240">
        <f>ROUND(N('Prior Year'!O59), 0)</f>
        <v>2926</v>
      </c>
      <c r="E27" s="1">
        <f>data!O59</f>
        <v>3670</v>
      </c>
      <c r="F27" s="216">
        <f t="shared" si="0"/>
        <v>9137.0451127819542</v>
      </c>
      <c r="G27" s="216">
        <f t="shared" si="1"/>
        <v>11030.682648501363</v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750</v>
      </c>
      <c r="B28" s="240">
        <f>ROUND(N('Prior Year'!P85), 0)</f>
        <v>86614668</v>
      </c>
      <c r="C28" s="240">
        <f>data!P85</f>
        <v>103678971.97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751</v>
      </c>
      <c r="B29" s="240">
        <f>ROUND(N('Prior Year'!Q85), 0)</f>
        <v>6413597</v>
      </c>
      <c r="C29" s="240">
        <f>data!Q85</f>
        <v>8884925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752</v>
      </c>
      <c r="B30" s="240">
        <f>ROUND(N('Prior Year'!R85), 0)</f>
        <v>14552339</v>
      </c>
      <c r="C30" s="240">
        <f>data!R85</f>
        <v>16240590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753</v>
      </c>
      <c r="B31" s="240">
        <f>ROUND(N('Prior Year'!S85), 0)</f>
        <v>213174</v>
      </c>
      <c r="C31" s="240">
        <f>data!S85</f>
        <v>761468</v>
      </c>
      <c r="D31" s="240" t="s">
        <v>754</v>
      </c>
      <c r="E31" s="4" t="s">
        <v>754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755</v>
      </c>
      <c r="B32" s="240">
        <f>ROUND(N('Prior Year'!T85), 0)</f>
        <v>2187199</v>
      </c>
      <c r="C32" s="240">
        <f>data!T85</f>
        <v>3885204</v>
      </c>
      <c r="D32" s="240" t="s">
        <v>754</v>
      </c>
      <c r="E32" s="4" t="s">
        <v>754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756</v>
      </c>
      <c r="B33" s="240">
        <f>ROUND(N('Prior Year'!U85), 0)</f>
        <v>27065914</v>
      </c>
      <c r="C33" s="240">
        <f>data!U85</f>
        <v>33718443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757</v>
      </c>
      <c r="B34" s="240">
        <f>ROUND(N('Prior Year'!V85), 0)</f>
        <v>30458986</v>
      </c>
      <c r="C34" s="240">
        <f>data!V85</f>
        <v>34392001.140000001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758</v>
      </c>
      <c r="B35" s="240">
        <f>ROUND(N('Prior Year'!W85), 0)</f>
        <v>3153545</v>
      </c>
      <c r="C35" s="240">
        <f>data!W85</f>
        <v>4589991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759</v>
      </c>
      <c r="B36" s="240">
        <f>ROUND(N('Prior Year'!X85), 0)</f>
        <v>4110236</v>
      </c>
      <c r="C36" s="240">
        <f>data!X85</f>
        <v>7071631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760</v>
      </c>
      <c r="B37" s="240">
        <f>ROUND(N('Prior Year'!Y85), 0)</f>
        <v>25568871</v>
      </c>
      <c r="C37" s="240">
        <f>data!Y85</f>
        <v>37533333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761</v>
      </c>
      <c r="B38" s="240">
        <f>ROUND(N('Prior Year'!Z85), 0)</f>
        <v>8508562</v>
      </c>
      <c r="C38" s="240">
        <f>data!Z85</f>
        <v>11593880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762</v>
      </c>
      <c r="B39" s="240">
        <f>ROUND(N('Prior Year'!AA85), 0)</f>
        <v>4891367</v>
      </c>
      <c r="C39" s="240">
        <f>data!AA85</f>
        <v>7936917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763</v>
      </c>
      <c r="B40" s="240">
        <f>ROUND(N('Prior Year'!AB85), 0)</f>
        <v>29797792</v>
      </c>
      <c r="C40" s="240">
        <f>data!AB85</f>
        <v>40177999</v>
      </c>
      <c r="D40" s="240" t="s">
        <v>754</v>
      </c>
      <c r="E40" s="4" t="s">
        <v>754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764</v>
      </c>
      <c r="B41" s="240">
        <f>ROUND(N('Prior Year'!AC85), 0)</f>
        <v>10474135</v>
      </c>
      <c r="C41" s="240">
        <f>data!AC85</f>
        <v>13180708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765</v>
      </c>
      <c r="B42" s="240">
        <f>ROUND(N('Prior Year'!AD85), 0)</f>
        <v>2961828</v>
      </c>
      <c r="C42" s="240">
        <f>data!AD85</f>
        <v>2797201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766</v>
      </c>
      <c r="B43" s="240">
        <f>ROUND(N('Prior Year'!AE85), 0)</f>
        <v>7845330</v>
      </c>
      <c r="C43" s="240">
        <f>data!AE85</f>
        <v>14208020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767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768</v>
      </c>
      <c r="B45" s="240">
        <f>ROUND(N('Prior Year'!AG85), 0)</f>
        <v>30841429</v>
      </c>
      <c r="C45" s="240">
        <f>data!AG85</f>
        <v>41652713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769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770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771</v>
      </c>
      <c r="B48" s="240">
        <f>ROUND(N('Prior Year'!AJ85), 0)</f>
        <v>10092829</v>
      </c>
      <c r="C48" s="240">
        <f>data!AJ85</f>
        <v>29261313.469999999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772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773</v>
      </c>
      <c r="B50" s="240">
        <f>ROUND(N('Prior Year'!AL85), 0)</f>
        <v>157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774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775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776</v>
      </c>
      <c r="B53" s="240">
        <f>ROUND(N('Prior Year'!AO85), 0)</f>
        <v>6222713</v>
      </c>
      <c r="C53" s="240">
        <f>data!AO85</f>
        <v>7555645.1899999995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777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778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779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780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781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782</v>
      </c>
      <c r="B59" s="240">
        <f>ROUND(N('Prior Year'!AU85), 0)</f>
        <v>400943</v>
      </c>
      <c r="C59" s="240">
        <f>data!AU85</f>
        <v>788021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783</v>
      </c>
      <c r="B60" s="240">
        <f>ROUND(N('Prior Year'!AV85), 0)</f>
        <v>3751890</v>
      </c>
      <c r="C60" s="240">
        <f>data!AV85</f>
        <v>6680881</v>
      </c>
      <c r="D60" s="240" t="s">
        <v>754</v>
      </c>
      <c r="E60" s="4" t="s">
        <v>754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784</v>
      </c>
      <c r="B61" s="240">
        <f>ROUND(N('Prior Year'!AW85), 0)</f>
        <v>-1409472</v>
      </c>
      <c r="C61" s="240">
        <f>data!AW85</f>
        <v>543365</v>
      </c>
      <c r="D61" s="240" t="s">
        <v>754</v>
      </c>
      <c r="E61" s="4" t="s">
        <v>754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785</v>
      </c>
      <c r="B62" s="240">
        <f>ROUND(N('Prior Year'!AX85), 0)</f>
        <v>-352878</v>
      </c>
      <c r="C62" s="240">
        <f>data!AX85</f>
        <v>434203</v>
      </c>
      <c r="D62" s="240" t="s">
        <v>754</v>
      </c>
      <c r="E62" s="4" t="s">
        <v>754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786</v>
      </c>
      <c r="B63" s="240">
        <f>ROUND(N('Prior Year'!AY85), 0)</f>
        <v>10014930</v>
      </c>
      <c r="C63" s="240">
        <f>data!AY85</f>
        <v>16350174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787</v>
      </c>
      <c r="B64" s="240">
        <f>ROUND(N('Prior Year'!AZ85), 0)</f>
        <v>1806155</v>
      </c>
      <c r="C64" s="240">
        <f>data!AZ85</f>
        <v>3285664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788</v>
      </c>
      <c r="B65" s="240">
        <f>ROUND(N('Prior Year'!BA85), 0)</f>
        <v>3037572</v>
      </c>
      <c r="C65" s="240">
        <f>data!BA85</f>
        <v>3709541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789</v>
      </c>
      <c r="B66" s="240">
        <f>ROUND(N('Prior Year'!BB85), 0)</f>
        <v>7188604</v>
      </c>
      <c r="C66" s="240">
        <f>data!BB85</f>
        <v>12312125</v>
      </c>
      <c r="D66" s="240" t="s">
        <v>754</v>
      </c>
      <c r="E66" s="4" t="s">
        <v>754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790</v>
      </c>
      <c r="B67" s="240">
        <f>ROUND(N('Prior Year'!BC85), 0)</f>
        <v>1563099</v>
      </c>
      <c r="C67" s="240">
        <f>data!BC85</f>
        <v>2964846</v>
      </c>
      <c r="D67" s="240" t="s">
        <v>754</v>
      </c>
      <c r="E67" s="4" t="s">
        <v>754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791</v>
      </c>
      <c r="B68" s="240">
        <f>ROUND(N('Prior Year'!BD85), 0)</f>
        <v>-38165</v>
      </c>
      <c r="C68" s="240">
        <f>data!BD85</f>
        <v>-41544</v>
      </c>
      <c r="D68" s="240" t="s">
        <v>754</v>
      </c>
      <c r="E68" s="4" t="s">
        <v>754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792</v>
      </c>
      <c r="B69" s="240">
        <f>ROUND(N('Prior Year'!BE85), 0)</f>
        <v>30204509</v>
      </c>
      <c r="C69" s="240">
        <f>data!BE85</f>
        <v>44307037.93</v>
      </c>
      <c r="D69" s="240">
        <f>ROUND(N('Prior Year'!BE59), 0)</f>
        <v>1112828</v>
      </c>
      <c r="E69" s="1">
        <f>data!BE59</f>
        <v>1112828</v>
      </c>
      <c r="F69" s="216">
        <f>IF(B69=0,"",IF(D69=0,"",B69/D69))</f>
        <v>27.142118099113251</v>
      </c>
      <c r="G69" s="216">
        <f t="shared" si="5"/>
        <v>39.814812289050955</v>
      </c>
      <c r="H69" s="6">
        <f>IF(B69 = 0, "", IF(C69 = 0, "", IF(D69 = 0, "", IF(E69 = 0, "", IF(G69 / F69 - 1 &lt; -0.25, G69 / F69 - 1, IF(G69 / F69 - 1 &gt; 0.25, G69 / F69 - 1, ""))))))</f>
        <v>0.4669014460721741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793</v>
      </c>
      <c r="B70" s="240">
        <f>ROUND(N('Prior Year'!BF85), 0)</f>
        <v>0</v>
      </c>
      <c r="C70" s="240">
        <f>data!BF85</f>
        <v>0</v>
      </c>
      <c r="D70" s="240" t="s">
        <v>754</v>
      </c>
      <c r="E70" s="4" t="s">
        <v>754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794</v>
      </c>
      <c r="B71" s="240">
        <f>ROUND(N('Prior Year'!BG85), 0)</f>
        <v>1078753</v>
      </c>
      <c r="C71" s="240">
        <f>data!BG85</f>
        <v>1942015</v>
      </c>
      <c r="D71" s="240" t="s">
        <v>754</v>
      </c>
      <c r="E71" s="4" t="s">
        <v>754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795</v>
      </c>
      <c r="B72" s="240">
        <f>ROUND(N('Prior Year'!BH85), 0)</f>
        <v>23840</v>
      </c>
      <c r="C72" s="240">
        <f>data!BH85</f>
        <v>11638</v>
      </c>
      <c r="D72" s="240" t="s">
        <v>754</v>
      </c>
      <c r="E72" s="4" t="s">
        <v>754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796</v>
      </c>
      <c r="B73" s="240">
        <f>ROUND(N('Prior Year'!BI85), 0)</f>
        <v>0</v>
      </c>
      <c r="C73" s="240">
        <f>data!BI85</f>
        <v>0</v>
      </c>
      <c r="D73" s="240" t="s">
        <v>754</v>
      </c>
      <c r="E73" s="4" t="s">
        <v>754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797</v>
      </c>
      <c r="B74" s="240">
        <f>ROUND(N('Prior Year'!BJ85), 0)</f>
        <v>0</v>
      </c>
      <c r="C74" s="240">
        <f>data!BJ85</f>
        <v>485</v>
      </c>
      <c r="D74" s="240" t="s">
        <v>754</v>
      </c>
      <c r="E74" s="4" t="s">
        <v>754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798</v>
      </c>
      <c r="B75" s="240">
        <f>ROUND(N('Prior Year'!BK85), 0)</f>
        <v>312318</v>
      </c>
      <c r="C75" s="240">
        <f>data!BK85</f>
        <v>479987.49</v>
      </c>
      <c r="D75" s="240" t="s">
        <v>754</v>
      </c>
      <c r="E75" s="4" t="s">
        <v>754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799</v>
      </c>
      <c r="B76" s="240">
        <f>ROUND(N('Prior Year'!BL85), 0)</f>
        <v>1823223</v>
      </c>
      <c r="C76" s="240">
        <f>data!BL85</f>
        <v>4183345</v>
      </c>
      <c r="D76" s="240" t="s">
        <v>754</v>
      </c>
      <c r="E76" s="4" t="s">
        <v>754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800</v>
      </c>
      <c r="B77" s="240">
        <f>ROUND(N('Prior Year'!BM85), 0)</f>
        <v>0</v>
      </c>
      <c r="C77" s="240">
        <f>data!BM85</f>
        <v>0</v>
      </c>
      <c r="D77" s="240" t="s">
        <v>754</v>
      </c>
      <c r="E77" s="4" t="s">
        <v>754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801</v>
      </c>
      <c r="B78" s="240">
        <f>ROUND(N('Prior Year'!BN85), 0)</f>
        <v>45302581</v>
      </c>
      <c r="C78" s="240">
        <f>data!BN85</f>
        <v>48155611.579999998</v>
      </c>
      <c r="D78" s="240" t="s">
        <v>754</v>
      </c>
      <c r="E78" s="4" t="s">
        <v>754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802</v>
      </c>
      <c r="B79" s="240">
        <f>ROUND(N('Prior Year'!BO85), 0)</f>
        <v>4218652</v>
      </c>
      <c r="C79" s="240">
        <f>data!BO85</f>
        <v>579471</v>
      </c>
      <c r="D79" s="240" t="s">
        <v>754</v>
      </c>
      <c r="E79" s="4" t="s">
        <v>754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803</v>
      </c>
      <c r="B80" s="240">
        <f>ROUND(N('Prior Year'!BP85), 0)</f>
        <v>107687</v>
      </c>
      <c r="C80" s="240">
        <f>data!BP85</f>
        <v>74805</v>
      </c>
      <c r="D80" s="240" t="s">
        <v>754</v>
      </c>
      <c r="E80" s="4" t="s">
        <v>754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804</v>
      </c>
      <c r="B81" s="240">
        <f>ROUND(N('Prior Year'!BQ85), 0)</f>
        <v>0</v>
      </c>
      <c r="C81" s="240">
        <f>data!BQ85</f>
        <v>0</v>
      </c>
      <c r="D81" s="240" t="s">
        <v>754</v>
      </c>
      <c r="E81" s="4" t="s">
        <v>754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805</v>
      </c>
      <c r="B82" s="240">
        <f>ROUND(N('Prior Year'!BR85), 0)</f>
        <v>3577</v>
      </c>
      <c r="C82" s="240">
        <f>data!BR85</f>
        <v>0</v>
      </c>
      <c r="D82" s="240" t="s">
        <v>754</v>
      </c>
      <c r="E82" s="4" t="s">
        <v>754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806</v>
      </c>
      <c r="B83" s="240">
        <f>ROUND(N('Prior Year'!BS85), 0)</f>
        <v>1178035</v>
      </c>
      <c r="C83" s="240">
        <f>data!BS85</f>
        <v>2288044.54</v>
      </c>
      <c r="D83" s="240" t="s">
        <v>754</v>
      </c>
      <c r="E83" s="4" t="s">
        <v>754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807</v>
      </c>
      <c r="B84" s="240">
        <f>ROUND(N('Prior Year'!BT85), 0)</f>
        <v>1143245</v>
      </c>
      <c r="C84" s="240">
        <f>data!BT85</f>
        <v>2043339</v>
      </c>
      <c r="D84" s="240" t="s">
        <v>754</v>
      </c>
      <c r="E84" s="4" t="s">
        <v>754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808</v>
      </c>
      <c r="B85" s="240">
        <f>ROUND(N('Prior Year'!BU85), 0)</f>
        <v>106403</v>
      </c>
      <c r="C85" s="240">
        <f>data!BU85</f>
        <v>8113</v>
      </c>
      <c r="D85" s="240" t="s">
        <v>754</v>
      </c>
      <c r="E85" s="4" t="s">
        <v>754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809</v>
      </c>
      <c r="B86" s="240">
        <f>ROUND(N('Prior Year'!BV85), 0)</f>
        <v>0</v>
      </c>
      <c r="C86" s="240">
        <f>data!BV85</f>
        <v>2235</v>
      </c>
      <c r="D86" s="240" t="s">
        <v>754</v>
      </c>
      <c r="E86" s="4" t="s">
        <v>754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810</v>
      </c>
      <c r="B87" s="240">
        <f>ROUND(N('Prior Year'!BW85), 0)</f>
        <v>39935808</v>
      </c>
      <c r="C87" s="240">
        <f>data!BW85</f>
        <v>37319422.640000001</v>
      </c>
      <c r="D87" s="240" t="s">
        <v>754</v>
      </c>
      <c r="E87" s="4" t="s">
        <v>754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811</v>
      </c>
      <c r="B88" s="240">
        <f>ROUND(N('Prior Year'!BX85), 0)</f>
        <v>37135</v>
      </c>
      <c r="C88" s="240">
        <f>data!BX85</f>
        <v>433</v>
      </c>
      <c r="D88" s="240" t="s">
        <v>754</v>
      </c>
      <c r="E88" s="4" t="s">
        <v>754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812</v>
      </c>
      <c r="B89" s="240">
        <f>ROUND(N('Prior Year'!BY85), 0)</f>
        <v>13257019</v>
      </c>
      <c r="C89" s="240">
        <f>data!BY85</f>
        <v>23236361.259999998</v>
      </c>
      <c r="D89" s="240" t="s">
        <v>754</v>
      </c>
      <c r="E89" s="4" t="s">
        <v>754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813</v>
      </c>
      <c r="B90" s="240">
        <f>ROUND(N('Prior Year'!BZ85), 0)</f>
        <v>7513021</v>
      </c>
      <c r="C90" s="240">
        <f>data!BZ85</f>
        <v>5746959</v>
      </c>
      <c r="D90" s="240" t="s">
        <v>754</v>
      </c>
      <c r="E90" s="4" t="s">
        <v>754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814</v>
      </c>
      <c r="B91" s="240">
        <f>ROUND(N('Prior Year'!CA85), 0)</f>
        <v>13966262</v>
      </c>
      <c r="C91" s="240">
        <f>data!CA85</f>
        <v>20988412.82</v>
      </c>
      <c r="D91" s="240" t="s">
        <v>754</v>
      </c>
      <c r="E91" s="4" t="s">
        <v>754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815</v>
      </c>
      <c r="B92" s="240">
        <f>ROUND(N('Prior Year'!CB85), 0)</f>
        <v>2096831</v>
      </c>
      <c r="C92" s="240">
        <f>data!CB85</f>
        <v>5913981.9800000004</v>
      </c>
      <c r="D92" s="240" t="s">
        <v>754</v>
      </c>
      <c r="E92" s="4" t="s">
        <v>754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816</v>
      </c>
      <c r="B93" s="240">
        <f>ROUND(N('Prior Year'!CC85), 0)</f>
        <v>240058817</v>
      </c>
      <c r="C93" s="240">
        <f>data!CC85</f>
        <v>28015898.559999999</v>
      </c>
      <c r="D93" s="240" t="s">
        <v>754</v>
      </c>
      <c r="E93" s="4" t="s">
        <v>754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817</v>
      </c>
      <c r="B94" s="240">
        <f>ROUND(N('Prior Year'!CD85), 0)</f>
        <v>40878857</v>
      </c>
      <c r="C94" s="240">
        <f>data!CD85</f>
        <v>0</v>
      </c>
      <c r="D94" s="240" t="s">
        <v>754</v>
      </c>
      <c r="E94" s="4" t="s">
        <v>754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04CC-4707-4B89-A819-3C4A96D399B3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62" t="s">
        <v>818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819</v>
      </c>
      <c r="B3" s="261"/>
      <c r="C3" s="261"/>
      <c r="D3" s="261"/>
    </row>
    <row r="4" spans="1:4" ht="14.5" x14ac:dyDescent="0.35">
      <c r="A4" s="261" t="s">
        <v>820</v>
      </c>
      <c r="B4" s="261"/>
      <c r="C4" s="261"/>
      <c r="D4" s="261"/>
    </row>
    <row r="5" spans="1:4" ht="14.5" x14ac:dyDescent="0.35">
      <c r="A5" s="261" t="s">
        <v>821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822</v>
      </c>
      <c r="B7" s="261"/>
      <c r="C7" s="261"/>
      <c r="D7" s="261"/>
    </row>
    <row r="8" spans="1:4" ht="14.5" x14ac:dyDescent="0.35">
      <c r="A8" s="261" t="s">
        <v>823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824</v>
      </c>
      <c r="B11" s="261"/>
      <c r="C11" s="261"/>
      <c r="D11" s="261">
        <f>N(data!C380)</f>
        <v>1848205</v>
      </c>
    </row>
    <row r="12" spans="1:4" ht="14.5" x14ac:dyDescent="0.35">
      <c r="A12" s="263" t="s">
        <v>825</v>
      </c>
      <c r="B12" s="261"/>
      <c r="C12" s="261"/>
      <c r="D12" s="261" t="str">
        <f>IF(OR(N(data!C380) &gt; 1000000, N(data!C380) / (N(data!D360) + N(data!D383)) &gt; 0.01), "Yes", "No")</f>
        <v>Yes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826</v>
      </c>
      <c r="B14" s="261"/>
      <c r="C14" s="261"/>
      <c r="D14" s="263" t="s">
        <v>827</v>
      </c>
    </row>
    <row r="15" spans="1:4" ht="14.5" x14ac:dyDescent="0.35">
      <c r="A15" s="261" t="s">
        <v>828</v>
      </c>
      <c r="B15" s="261"/>
      <c r="C15" s="261"/>
      <c r="D15" s="261"/>
    </row>
    <row r="16" spans="1:4" ht="14.5" x14ac:dyDescent="0.35">
      <c r="A16" s="261" t="s">
        <v>828</v>
      </c>
      <c r="B16" s="261"/>
      <c r="C16" s="261"/>
      <c r="D16" s="261"/>
    </row>
    <row r="17" spans="1:4" ht="14.5" x14ac:dyDescent="0.35">
      <c r="A17" s="261" t="s">
        <v>828</v>
      </c>
      <c r="B17" s="261"/>
      <c r="C17" s="261"/>
      <c r="D17" s="261"/>
    </row>
    <row r="18" spans="1:4" ht="14.5" x14ac:dyDescent="0.35">
      <c r="A18" s="261" t="s">
        <v>828</v>
      </c>
      <c r="B18" s="261"/>
      <c r="C18" s="261"/>
      <c r="D18" s="261"/>
    </row>
    <row r="19" spans="1:4" ht="14.5" x14ac:dyDescent="0.35">
      <c r="A19" s="261" t="s">
        <v>828</v>
      </c>
      <c r="B19" s="261"/>
      <c r="C19" s="261"/>
      <c r="D19" s="261"/>
    </row>
    <row r="20" spans="1:4" ht="14.5" x14ac:dyDescent="0.35">
      <c r="A20" s="261" t="s">
        <v>828</v>
      </c>
      <c r="B20" s="261"/>
      <c r="C20" s="261"/>
      <c r="D20" s="261"/>
    </row>
    <row r="21" spans="1:4" ht="14.5" x14ac:dyDescent="0.35">
      <c r="A21" s="261" t="s">
        <v>828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829</v>
      </c>
      <c r="B25" s="261"/>
      <c r="C25" s="261"/>
      <c r="D25" s="261">
        <f>N(data!C414)</f>
        <v>4385101</v>
      </c>
    </row>
    <row r="26" spans="1:4" ht="14.5" x14ac:dyDescent="0.35">
      <c r="A26" s="263" t="s">
        <v>825</v>
      </c>
      <c r="B26" s="261"/>
      <c r="C26" s="261"/>
      <c r="D26" s="261" t="str">
        <f>IF(OR(N(data!C414)&gt;1000000,N(data!C414)/(N(data!D416))&gt;0.01),"Yes","No")</f>
        <v>Yes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826</v>
      </c>
      <c r="B28" s="261"/>
      <c r="C28" s="261"/>
      <c r="D28" s="263" t="s">
        <v>827</v>
      </c>
    </row>
    <row r="29" spans="1:4" ht="14.5" x14ac:dyDescent="0.35">
      <c r="A29" s="261" t="s">
        <v>830</v>
      </c>
      <c r="B29" s="261"/>
      <c r="C29" s="261"/>
      <c r="D29" s="261"/>
    </row>
    <row r="30" spans="1:4" ht="14.5" x14ac:dyDescent="0.35">
      <c r="A30" s="261" t="s">
        <v>830</v>
      </c>
      <c r="B30" s="261"/>
      <c r="C30" s="261"/>
      <c r="D30" s="261"/>
    </row>
    <row r="31" spans="1:4" ht="14.5" x14ac:dyDescent="0.35">
      <c r="A31" s="261" t="s">
        <v>830</v>
      </c>
      <c r="B31" s="261"/>
      <c r="C31" s="261"/>
      <c r="D31" s="261"/>
    </row>
    <row r="32" spans="1:4" ht="14.5" x14ac:dyDescent="0.35">
      <c r="A32" s="261" t="s">
        <v>830</v>
      </c>
      <c r="B32" s="261"/>
      <c r="C32" s="261"/>
      <c r="D32" s="261"/>
    </row>
    <row r="33" spans="1:4" ht="14.5" x14ac:dyDescent="0.35">
      <c r="A33" s="261" t="s">
        <v>830</v>
      </c>
      <c r="B33" s="261"/>
      <c r="C33" s="261"/>
      <c r="D33" s="261"/>
    </row>
    <row r="34" spans="1:4" ht="14.5" x14ac:dyDescent="0.35">
      <c r="A34" s="261" t="s">
        <v>830</v>
      </c>
      <c r="B34" s="261"/>
      <c r="C34" s="261"/>
      <c r="D34" s="261"/>
    </row>
    <row r="35" spans="1:4" ht="14.5" x14ac:dyDescent="0.35">
      <c r="A35" s="261" t="s">
        <v>830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8DDFB-8AB1-4294-912F-16D5DA36DBE1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831</v>
      </c>
    </row>
    <row r="2" spans="1:7" ht="20.149999999999999" customHeight="1" x14ac:dyDescent="0.35">
      <c r="A2" s="71" t="s">
        <v>832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H-84</v>
      </c>
      <c r="G4" s="76"/>
    </row>
    <row r="5" spans="1:7" ht="20.149999999999999" customHeight="1" x14ac:dyDescent="0.35">
      <c r="A5" s="72">
        <v>2</v>
      </c>
      <c r="B5" s="73" t="s">
        <v>302</v>
      </c>
      <c r="C5" s="76"/>
      <c r="D5" s="73" t="str">
        <f>"  "&amp;data!C98</f>
        <v xml:space="preserve">  Providence Regional Medical Center Everett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311</v>
      </c>
      <c r="C6" s="76"/>
      <c r="D6" s="73" t="str">
        <f>"  "&amp;data!C102</f>
        <v xml:space="preserve">  98201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833</v>
      </c>
      <c r="C7" s="76"/>
      <c r="D7" s="73" t="str">
        <f>"  "&amp;data!C103</f>
        <v xml:space="preserve">  Snohomish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834</v>
      </c>
      <c r="C8" s="76"/>
      <c r="D8" s="73" t="str">
        <f>"  "&amp;data!C104</f>
        <v xml:space="preserve">  Kim Williams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835</v>
      </c>
      <c r="C9" s="76"/>
      <c r="D9" s="73" t="str">
        <f>"  "&amp;data!C105</f>
        <v xml:space="preserve">  Mary Beth Formby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836</v>
      </c>
      <c r="C10" s="76"/>
      <c r="D10" s="73" t="str">
        <f>"  "&amp;data!C107</f>
        <v xml:space="preserve">  425-261-4050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837</v>
      </c>
      <c r="C11" s="76"/>
      <c r="D11" s="73" t="str">
        <f>"  "&amp;data!C108</f>
        <v xml:space="preserve">  425-261-4051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838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328</v>
      </c>
      <c r="B15" s="83"/>
      <c r="C15" s="84" t="s">
        <v>330</v>
      </c>
      <c r="D15" s="83"/>
      <c r="E15" s="84" t="s">
        <v>332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308</v>
      </c>
      <c r="C16" s="88" t="str">
        <f>IF(data!C117&gt;0," X","")</f>
        <v/>
      </c>
      <c r="D16" s="89" t="s">
        <v>839</v>
      </c>
      <c r="E16" s="241" t="str">
        <f>IF(data!C120&gt;0," X","")</f>
        <v/>
      </c>
      <c r="F16" s="90" t="s">
        <v>333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311</v>
      </c>
      <c r="C17" s="88" t="str">
        <f>IF(data!C118&gt;0," X","")</f>
        <v xml:space="preserve"> X</v>
      </c>
      <c r="D17" s="89" t="s">
        <v>413</v>
      </c>
      <c r="E17" s="241" t="str">
        <f>IF(data!C121&gt;0," X","")</f>
        <v/>
      </c>
      <c r="F17" s="90" t="s">
        <v>334</v>
      </c>
      <c r="G17" s="76"/>
    </row>
    <row r="18" spans="1:7" ht="20.149999999999999" customHeight="1" x14ac:dyDescent="0.35">
      <c r="A18" s="72"/>
      <c r="B18" s="76" t="s">
        <v>840</v>
      </c>
      <c r="C18" s="76"/>
      <c r="D18" s="76"/>
      <c r="E18" s="241" t="str">
        <f>IF(data!C122&gt;0," X","")</f>
        <v/>
      </c>
      <c r="F18" s="90" t="s">
        <v>335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841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842</v>
      </c>
      <c r="C22" s="73"/>
      <c r="D22" s="73"/>
      <c r="E22" s="73"/>
      <c r="F22" s="87" t="s">
        <v>338</v>
      </c>
      <c r="G22" s="88" t="s">
        <v>242</v>
      </c>
    </row>
    <row r="23" spans="1:7" ht="20.149999999999999" customHeight="1" x14ac:dyDescent="0.35">
      <c r="A23" s="72"/>
      <c r="B23" s="73" t="s">
        <v>843</v>
      </c>
      <c r="C23" s="73"/>
      <c r="D23" s="73"/>
      <c r="E23" s="73"/>
      <c r="F23" s="72">
        <f>data!C127</f>
        <v>26002</v>
      </c>
      <c r="G23" s="76">
        <f>data!D127</f>
        <v>176220</v>
      </c>
    </row>
    <row r="24" spans="1:7" ht="20.149999999999999" customHeight="1" x14ac:dyDescent="0.35">
      <c r="A24" s="72"/>
      <c r="B24" s="73" t="s">
        <v>844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845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342</v>
      </c>
      <c r="C26" s="73"/>
      <c r="D26" s="73"/>
      <c r="E26" s="73"/>
      <c r="F26" s="72">
        <f>data!C130</f>
        <v>3670</v>
      </c>
      <c r="G26" s="76">
        <f>data!D130</f>
        <v>8165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846</v>
      </c>
      <c r="C29" s="76"/>
      <c r="D29" s="88" t="s">
        <v>194</v>
      </c>
      <c r="E29" s="92" t="s">
        <v>846</v>
      </c>
      <c r="F29" s="76"/>
      <c r="G29" s="88" t="s">
        <v>194</v>
      </c>
    </row>
    <row r="30" spans="1:7" ht="20.149999999999999" customHeight="1" x14ac:dyDescent="0.35">
      <c r="A30" s="72"/>
      <c r="B30" s="73" t="s">
        <v>344</v>
      </c>
      <c r="C30" s="76"/>
      <c r="D30" s="76">
        <f>data!C132</f>
        <v>64</v>
      </c>
      <c r="E30" s="73" t="s">
        <v>350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847</v>
      </c>
      <c r="C31" s="76"/>
      <c r="D31" s="76">
        <f>data!C133</f>
        <v>141</v>
      </c>
      <c r="E31" s="73" t="s">
        <v>351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848</v>
      </c>
      <c r="C32" s="76"/>
      <c r="D32" s="76">
        <f>data!C134</f>
        <v>233</v>
      </c>
      <c r="E32" s="73" t="s">
        <v>849</v>
      </c>
      <c r="F32" s="76"/>
      <c r="G32" s="76">
        <f>data!C141</f>
        <v>14</v>
      </c>
    </row>
    <row r="33" spans="1:7" ht="20.149999999999999" customHeight="1" x14ac:dyDescent="0.35">
      <c r="A33" s="72"/>
      <c r="B33" s="92" t="s">
        <v>850</v>
      </c>
      <c r="C33" s="76"/>
      <c r="D33" s="76">
        <f>data!C135</f>
        <v>13</v>
      </c>
      <c r="E33" s="73" t="s">
        <v>851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852</v>
      </c>
      <c r="C34" s="76"/>
      <c r="D34" s="76">
        <f>data!C136</f>
        <v>46</v>
      </c>
      <c r="E34" s="73" t="s">
        <v>353</v>
      </c>
      <c r="F34" s="76"/>
      <c r="G34" s="76">
        <f>data!E143</f>
        <v>530</v>
      </c>
    </row>
    <row r="35" spans="1:7" ht="20.149999999999999" customHeight="1" x14ac:dyDescent="0.35">
      <c r="A35" s="72"/>
      <c r="B35" s="92" t="s">
        <v>853</v>
      </c>
      <c r="C35" s="76"/>
      <c r="D35" s="76">
        <f>data!C137</f>
        <v>19</v>
      </c>
      <c r="E35" s="73" t="s">
        <v>854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354</v>
      </c>
      <c r="F36" s="76"/>
      <c r="G36" s="76">
        <f>data!C144</f>
        <v>595</v>
      </c>
    </row>
    <row r="37" spans="1:7" ht="20.149999999999999" customHeight="1" x14ac:dyDescent="0.35">
      <c r="A37" s="72"/>
      <c r="E37" s="73" t="s">
        <v>355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350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855</v>
      </c>
      <c r="C40" s="100" t="s">
        <v>300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82BBD-4154-4F06-A5C2-98E930ED9B31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856</v>
      </c>
      <c r="G1" s="70" t="s">
        <v>857</v>
      </c>
    </row>
    <row r="2" spans="1:7" ht="20.149999999999999" customHeight="1" x14ac:dyDescent="0.35">
      <c r="A2" s="1" t="str">
        <f>"Hospital: "&amp;data!C98</f>
        <v>Hospital: Providence Regional Medical Center Everett</v>
      </c>
      <c r="G2" s="4" t="s">
        <v>858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859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860</v>
      </c>
      <c r="C5" s="83"/>
      <c r="D5" s="83"/>
      <c r="E5" s="134" t="s">
        <v>365</v>
      </c>
      <c r="F5" s="83"/>
      <c r="G5" s="83"/>
    </row>
    <row r="6" spans="1:7" ht="20.149999999999999" customHeight="1" x14ac:dyDescent="0.35">
      <c r="A6" s="135" t="s">
        <v>861</v>
      </c>
      <c r="B6" s="88" t="s">
        <v>338</v>
      </c>
      <c r="C6" s="88" t="s">
        <v>862</v>
      </c>
      <c r="D6" s="88" t="s">
        <v>361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359</v>
      </c>
      <c r="B7" s="136">
        <f>data!B154</f>
        <v>12777</v>
      </c>
      <c r="C7" s="136">
        <f>data!B155</f>
        <v>86589</v>
      </c>
      <c r="D7" s="136">
        <f>data!B156</f>
        <v>206489</v>
      </c>
      <c r="E7" s="136">
        <f>data!B157</f>
        <v>1031615735</v>
      </c>
      <c r="F7" s="136">
        <f>data!B158</f>
        <v>537929916</v>
      </c>
      <c r="G7" s="136">
        <f>data!B157+data!B158</f>
        <v>1569545651</v>
      </c>
    </row>
    <row r="8" spans="1:7" ht="20.149999999999999" customHeight="1" x14ac:dyDescent="0.35">
      <c r="A8" s="72" t="s">
        <v>360</v>
      </c>
      <c r="B8" s="136">
        <f>data!C154</f>
        <v>4889</v>
      </c>
      <c r="C8" s="136">
        <f>data!C155</f>
        <v>33131</v>
      </c>
      <c r="D8" s="136">
        <f>data!C156</f>
        <v>79007</v>
      </c>
      <c r="E8" s="136">
        <f>data!C157</f>
        <v>377576769</v>
      </c>
      <c r="F8" s="136">
        <f>data!C158</f>
        <v>222967203</v>
      </c>
      <c r="G8" s="136">
        <f>data!C157+data!C158</f>
        <v>600543972</v>
      </c>
    </row>
    <row r="9" spans="1:7" ht="20.149999999999999" customHeight="1" x14ac:dyDescent="0.35">
      <c r="A9" s="72" t="s">
        <v>863</v>
      </c>
      <c r="B9" s="136">
        <f>data!D154</f>
        <v>8337</v>
      </c>
      <c r="C9" s="136">
        <f>data!D155</f>
        <v>56500</v>
      </c>
      <c r="D9" s="136">
        <f>data!D156</f>
        <v>134734</v>
      </c>
      <c r="E9" s="136">
        <f>data!D157</f>
        <v>528270923</v>
      </c>
      <c r="F9" s="136">
        <f>data!D158</f>
        <v>495858466</v>
      </c>
      <c r="G9" s="136">
        <f>data!D157+data!D158</f>
        <v>1024129389</v>
      </c>
    </row>
    <row r="10" spans="1:7" ht="20.149999999999999" customHeight="1" x14ac:dyDescent="0.35">
      <c r="A10" s="87" t="s">
        <v>230</v>
      </c>
      <c r="B10" s="136">
        <f>data!E154</f>
        <v>26003</v>
      </c>
      <c r="C10" s="136">
        <f>data!E155</f>
        <v>176220</v>
      </c>
      <c r="D10" s="136">
        <f>data!E156</f>
        <v>420230</v>
      </c>
      <c r="E10" s="136">
        <f>data!E157</f>
        <v>1937463427</v>
      </c>
      <c r="F10" s="136">
        <f>data!E158</f>
        <v>1256755585</v>
      </c>
      <c r="G10" s="136">
        <f>E10+F10</f>
        <v>3194219012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864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860</v>
      </c>
      <c r="C14" s="142"/>
      <c r="D14" s="142"/>
      <c r="E14" s="142" t="s">
        <v>365</v>
      </c>
      <c r="F14" s="142"/>
      <c r="G14" s="142"/>
    </row>
    <row r="15" spans="1:7" ht="20.149999999999999" customHeight="1" x14ac:dyDescent="0.35">
      <c r="A15" s="135" t="s">
        <v>861</v>
      </c>
      <c r="B15" s="88" t="s">
        <v>338</v>
      </c>
      <c r="C15" s="88" t="s">
        <v>862</v>
      </c>
      <c r="D15" s="88" t="s">
        <v>361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359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360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863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865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860</v>
      </c>
      <c r="C23" s="83"/>
      <c r="D23" s="83"/>
      <c r="E23" s="83" t="s">
        <v>365</v>
      </c>
      <c r="F23" s="83"/>
      <c r="G23" s="83"/>
    </row>
    <row r="24" spans="1:7" ht="20.149999999999999" customHeight="1" x14ac:dyDescent="0.35">
      <c r="A24" s="135" t="s">
        <v>861</v>
      </c>
      <c r="B24" s="88" t="s">
        <v>338</v>
      </c>
      <c r="C24" s="88" t="s">
        <v>862</v>
      </c>
      <c r="D24" s="88" t="s">
        <v>361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359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360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863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866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867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868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B8F30-CF4D-4423-B7DE-9FA3D333C80D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368</v>
      </c>
      <c r="B1" s="71"/>
      <c r="C1" s="70" t="s">
        <v>869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Providence Regional Medical Center Everett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369</v>
      </c>
      <c r="C5" s="132"/>
    </row>
    <row r="6" spans="1:3" ht="20.149999999999999" customHeight="1" x14ac:dyDescent="0.35">
      <c r="A6" s="152">
        <v>2</v>
      </c>
      <c r="B6" s="73" t="s">
        <v>870</v>
      </c>
      <c r="C6" s="72">
        <f>data!C181</f>
        <v>23371451</v>
      </c>
    </row>
    <row r="7" spans="1:3" ht="20.149999999999999" customHeight="1" x14ac:dyDescent="0.35">
      <c r="A7" s="153">
        <v>3</v>
      </c>
      <c r="B7" s="92" t="s">
        <v>371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372</v>
      </c>
      <c r="C8" s="72">
        <f>data!C183</f>
        <v>491392</v>
      </c>
    </row>
    <row r="9" spans="1:3" ht="20.149999999999999" customHeight="1" x14ac:dyDescent="0.35">
      <c r="A9" s="153">
        <v>5</v>
      </c>
      <c r="B9" s="73" t="s">
        <v>373</v>
      </c>
      <c r="C9" s="72">
        <f>data!C184</f>
        <v>-1211</v>
      </c>
    </row>
    <row r="10" spans="1:3" ht="20.149999999999999" customHeight="1" x14ac:dyDescent="0.35">
      <c r="A10" s="153">
        <v>6</v>
      </c>
      <c r="B10" s="73" t="s">
        <v>374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375</v>
      </c>
      <c r="C11" s="72">
        <f>data!C186</f>
        <v>6933499</v>
      </c>
    </row>
    <row r="12" spans="1:3" ht="20.149999999999999" customHeight="1" x14ac:dyDescent="0.35">
      <c r="A12" s="153">
        <v>8</v>
      </c>
      <c r="B12" s="73" t="s">
        <v>376</v>
      </c>
      <c r="C12" s="72">
        <f>data!C187</f>
        <v>3105344</v>
      </c>
    </row>
    <row r="13" spans="1:3" ht="20.149999999999999" customHeight="1" x14ac:dyDescent="0.35">
      <c r="A13" s="153">
        <v>9</v>
      </c>
      <c r="B13" s="73" t="s">
        <v>376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871</v>
      </c>
      <c r="C14" s="72">
        <f>data!D189</f>
        <v>33900475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377</v>
      </c>
      <c r="C17" s="86"/>
    </row>
    <row r="18" spans="1:3" ht="20.149999999999999" customHeight="1" x14ac:dyDescent="0.35">
      <c r="A18" s="72">
        <v>12</v>
      </c>
      <c r="B18" s="73" t="s">
        <v>872</v>
      </c>
      <c r="C18" s="72">
        <f>data!C191</f>
        <v>1415405</v>
      </c>
    </row>
    <row r="19" spans="1:3" ht="20.149999999999999" customHeight="1" x14ac:dyDescent="0.35">
      <c r="A19" s="72">
        <v>13</v>
      </c>
      <c r="B19" s="73" t="s">
        <v>873</v>
      </c>
      <c r="C19" s="72">
        <f>data!C192</f>
        <v>4193419</v>
      </c>
    </row>
    <row r="20" spans="1:3" ht="20.149999999999999" customHeight="1" x14ac:dyDescent="0.35">
      <c r="A20" s="72">
        <v>14</v>
      </c>
      <c r="B20" s="73" t="s">
        <v>874</v>
      </c>
      <c r="C20" s="72">
        <f>data!D193</f>
        <v>5608824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380</v>
      </c>
      <c r="C23" s="132"/>
    </row>
    <row r="24" spans="1:3" ht="20.149999999999999" customHeight="1" x14ac:dyDescent="0.35">
      <c r="A24" s="72">
        <v>16</v>
      </c>
      <c r="B24" s="84" t="s">
        <v>875</v>
      </c>
      <c r="C24" s="157"/>
    </row>
    <row r="25" spans="1:3" ht="20.149999999999999" customHeight="1" x14ac:dyDescent="0.35">
      <c r="A25" s="72">
        <v>17</v>
      </c>
      <c r="B25" s="73" t="s">
        <v>876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382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877</v>
      </c>
      <c r="C27" s="72">
        <f>data!D197</f>
        <v>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878</v>
      </c>
      <c r="C30" s="142"/>
    </row>
    <row r="31" spans="1:3" ht="20.149999999999999" customHeight="1" x14ac:dyDescent="0.35">
      <c r="A31" s="72">
        <v>21</v>
      </c>
      <c r="B31" s="73" t="s">
        <v>384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879</v>
      </c>
      <c r="C32" s="72">
        <f>data!C200</f>
        <v>8114610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16330912</v>
      </c>
    </row>
    <row r="34" spans="1:3" ht="20.149999999999999" customHeight="1" x14ac:dyDescent="0.35">
      <c r="A34" s="72">
        <v>24</v>
      </c>
      <c r="B34" s="73" t="s">
        <v>880</v>
      </c>
      <c r="C34" s="72">
        <f>data!D202</f>
        <v>24445522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386</v>
      </c>
      <c r="C37" s="132"/>
    </row>
    <row r="38" spans="1:3" ht="20.149999999999999" customHeight="1" x14ac:dyDescent="0.35">
      <c r="A38" s="72">
        <v>26</v>
      </c>
      <c r="B38" s="73" t="s">
        <v>881</v>
      </c>
      <c r="C38" s="72">
        <f>data!C204</f>
        <v>-144960</v>
      </c>
    </row>
    <row r="39" spans="1:3" ht="20.149999999999999" customHeight="1" x14ac:dyDescent="0.35">
      <c r="A39" s="72">
        <v>27</v>
      </c>
      <c r="B39" s="73" t="s">
        <v>388</v>
      </c>
      <c r="C39" s="72">
        <f>data!C205</f>
        <v>17305989</v>
      </c>
    </row>
    <row r="40" spans="1:3" ht="20.149999999999999" customHeight="1" x14ac:dyDescent="0.35">
      <c r="A40" s="72">
        <v>28</v>
      </c>
      <c r="B40" s="73" t="s">
        <v>882</v>
      </c>
      <c r="C40" s="72">
        <f>data!D206</f>
        <v>17161029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F7E1B-FF80-4C1A-AD43-B748F670473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389</v>
      </c>
      <c r="B1" s="71"/>
      <c r="C1" s="71"/>
      <c r="D1" s="71"/>
      <c r="E1" s="71"/>
      <c r="F1" s="70" t="s">
        <v>883</v>
      </c>
    </row>
    <row r="3" spans="1:6" ht="20.149999999999999" customHeight="1" x14ac:dyDescent="0.35">
      <c r="A3" s="129" t="str">
        <f>"Hospital: "&amp;data!C98</f>
        <v>Hospital: Providence Regional Medical Center Everett</v>
      </c>
      <c r="F3" s="151" t="str">
        <f>"FYE: "&amp;data!C96</f>
        <v>FYE: 12/31/2023</v>
      </c>
    </row>
    <row r="4" spans="1:6" ht="20.149999999999999" customHeight="1" x14ac:dyDescent="0.35">
      <c r="A4" s="157" t="s">
        <v>390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884</v>
      </c>
      <c r="D5" s="160"/>
      <c r="E5" s="160"/>
      <c r="F5" s="160" t="s">
        <v>885</v>
      </c>
    </row>
    <row r="6" spans="1:6" ht="20.149999999999999" customHeight="1" x14ac:dyDescent="0.35">
      <c r="A6" s="161"/>
      <c r="B6" s="79"/>
      <c r="C6" s="162" t="s">
        <v>886</v>
      </c>
      <c r="D6" s="162" t="s">
        <v>392</v>
      </c>
      <c r="E6" s="162" t="s">
        <v>887</v>
      </c>
      <c r="F6" s="162" t="s">
        <v>886</v>
      </c>
    </row>
    <row r="7" spans="1:6" ht="20.149999999999999" customHeight="1" x14ac:dyDescent="0.35">
      <c r="A7" s="72">
        <v>1</v>
      </c>
      <c r="B7" s="76" t="s">
        <v>395</v>
      </c>
      <c r="C7" s="76">
        <f>data!B211</f>
        <v>23626040</v>
      </c>
      <c r="D7" s="76">
        <f>data!C211</f>
        <v>0</v>
      </c>
      <c r="E7" s="76">
        <f>data!D211</f>
        <v>0</v>
      </c>
      <c r="F7" s="76">
        <f>data!E211</f>
        <v>23626040</v>
      </c>
    </row>
    <row r="8" spans="1:6" ht="20.149999999999999" customHeight="1" x14ac:dyDescent="0.35">
      <c r="A8" s="72">
        <v>2</v>
      </c>
      <c r="B8" s="76" t="s">
        <v>396</v>
      </c>
      <c r="C8" s="76">
        <f>data!B212</f>
        <v>12813384</v>
      </c>
      <c r="D8" s="76">
        <f>data!C212</f>
        <v>0</v>
      </c>
      <c r="E8" s="76">
        <f>data!D212</f>
        <v>0</v>
      </c>
      <c r="F8" s="76">
        <f>data!E212</f>
        <v>12813384</v>
      </c>
    </row>
    <row r="9" spans="1:6" ht="20.149999999999999" customHeight="1" x14ac:dyDescent="0.35">
      <c r="A9" s="72">
        <v>3</v>
      </c>
      <c r="B9" s="76" t="s">
        <v>397</v>
      </c>
      <c r="C9" s="76">
        <f>data!B213</f>
        <v>576714614</v>
      </c>
      <c r="D9" s="76">
        <f>data!C213</f>
        <v>8672469</v>
      </c>
      <c r="E9" s="76">
        <f>data!D213</f>
        <v>0</v>
      </c>
      <c r="F9" s="76">
        <f>data!E213</f>
        <v>585387083</v>
      </c>
    </row>
    <row r="10" spans="1:6" ht="20.149999999999999" customHeight="1" x14ac:dyDescent="0.35">
      <c r="A10" s="72">
        <v>4</v>
      </c>
      <c r="B10" s="76" t="s">
        <v>888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889</v>
      </c>
      <c r="C11" s="76">
        <f>data!B215</f>
        <v>58618451</v>
      </c>
      <c r="D11" s="76">
        <f>data!C215</f>
        <v>631174</v>
      </c>
      <c r="E11" s="76">
        <f>data!D215</f>
        <v>0</v>
      </c>
      <c r="F11" s="76">
        <f>data!E215</f>
        <v>59249625</v>
      </c>
    </row>
    <row r="12" spans="1:6" ht="20.149999999999999" customHeight="1" x14ac:dyDescent="0.35">
      <c r="A12" s="72">
        <v>6</v>
      </c>
      <c r="B12" s="76" t="s">
        <v>890</v>
      </c>
      <c r="C12" s="76">
        <f>data!B216</f>
        <v>211665605</v>
      </c>
      <c r="D12" s="76">
        <f>data!C216</f>
        <v>17060274</v>
      </c>
      <c r="E12" s="76">
        <f>data!D216</f>
        <v>0</v>
      </c>
      <c r="F12" s="76">
        <f>data!E216</f>
        <v>228725879</v>
      </c>
    </row>
    <row r="13" spans="1:6" ht="20.149999999999999" customHeight="1" x14ac:dyDescent="0.35">
      <c r="A13" s="72">
        <v>7</v>
      </c>
      <c r="B13" s="76" t="s">
        <v>891</v>
      </c>
      <c r="C13" s="76">
        <f>data!B217</f>
        <v>0</v>
      </c>
      <c r="D13" s="76">
        <f>data!C217</f>
        <v>-218083</v>
      </c>
      <c r="E13" s="76">
        <f>data!D217</f>
        <v>0</v>
      </c>
      <c r="F13" s="76">
        <f>data!E217</f>
        <v>-218083</v>
      </c>
    </row>
    <row r="14" spans="1:6" ht="20.149999999999999" customHeight="1" x14ac:dyDescent="0.35">
      <c r="A14" s="72">
        <v>8</v>
      </c>
      <c r="B14" s="76" t="s">
        <v>402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892</v>
      </c>
      <c r="C15" s="76">
        <f>data!B219</f>
        <v>17103648</v>
      </c>
      <c r="D15" s="76">
        <f>data!C219</f>
        <v>-9214864</v>
      </c>
      <c r="E15" s="76">
        <f>data!D219</f>
        <v>0</v>
      </c>
      <c r="F15" s="76">
        <f>data!E219</f>
        <v>7888784</v>
      </c>
    </row>
    <row r="16" spans="1:6" ht="20.149999999999999" customHeight="1" x14ac:dyDescent="0.35">
      <c r="A16" s="72">
        <v>10</v>
      </c>
      <c r="B16" s="76" t="s">
        <v>616</v>
      </c>
      <c r="C16" s="76">
        <f>data!B220</f>
        <v>900541742</v>
      </c>
      <c r="D16" s="76">
        <f>data!C220</f>
        <v>16930970</v>
      </c>
      <c r="E16" s="76">
        <f>data!D220</f>
        <v>0</v>
      </c>
      <c r="F16" s="76">
        <f>data!E220</f>
        <v>917472712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404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884</v>
      </c>
      <c r="D21" s="4" t="s">
        <v>230</v>
      </c>
      <c r="E21" s="162"/>
      <c r="F21" s="162" t="s">
        <v>885</v>
      </c>
    </row>
    <row r="22" spans="1:6" ht="20.149999999999999" customHeight="1" x14ac:dyDescent="0.35">
      <c r="A22" s="163"/>
      <c r="B22" s="155"/>
      <c r="C22" s="162" t="s">
        <v>886</v>
      </c>
      <c r="D22" s="162" t="s">
        <v>893</v>
      </c>
      <c r="E22" s="162" t="s">
        <v>887</v>
      </c>
      <c r="F22" s="162" t="s">
        <v>886</v>
      </c>
    </row>
    <row r="23" spans="1:6" ht="20.149999999999999" customHeight="1" x14ac:dyDescent="0.35">
      <c r="A23" s="72">
        <v>11</v>
      </c>
      <c r="B23" s="164" t="s">
        <v>395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396</v>
      </c>
      <c r="C24" s="76">
        <f>data!B225</f>
        <v>9648602</v>
      </c>
      <c r="D24" s="76">
        <f>data!C225</f>
        <v>585854</v>
      </c>
      <c r="E24" s="76">
        <f>data!D225</f>
        <v>0</v>
      </c>
      <c r="F24" s="76">
        <f>data!E225</f>
        <v>10234456</v>
      </c>
    </row>
    <row r="25" spans="1:6" ht="20.149999999999999" customHeight="1" x14ac:dyDescent="0.35">
      <c r="A25" s="72">
        <v>13</v>
      </c>
      <c r="B25" s="76" t="s">
        <v>397</v>
      </c>
      <c r="C25" s="76">
        <f>data!B226</f>
        <v>252385817</v>
      </c>
      <c r="D25" s="76">
        <f>data!C226</f>
        <v>21149138</v>
      </c>
      <c r="E25" s="76">
        <f>data!D226</f>
        <v>0</v>
      </c>
      <c r="F25" s="76">
        <f>data!E226</f>
        <v>273534955</v>
      </c>
    </row>
    <row r="26" spans="1:6" ht="20.149999999999999" customHeight="1" x14ac:dyDescent="0.35">
      <c r="A26" s="72">
        <v>14</v>
      </c>
      <c r="B26" s="76" t="s">
        <v>888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889</v>
      </c>
      <c r="C27" s="76">
        <f>data!B228</f>
        <v>49098309</v>
      </c>
      <c r="D27" s="76">
        <f>data!C228</f>
        <v>895310</v>
      </c>
      <c r="E27" s="76">
        <f>data!D228</f>
        <v>0</v>
      </c>
      <c r="F27" s="76">
        <f>data!E228</f>
        <v>49993619</v>
      </c>
    </row>
    <row r="28" spans="1:6" ht="20.149999999999999" customHeight="1" x14ac:dyDescent="0.35">
      <c r="A28" s="72">
        <v>16</v>
      </c>
      <c r="B28" s="76" t="s">
        <v>890</v>
      </c>
      <c r="C28" s="76">
        <f>data!B229</f>
        <v>191910577</v>
      </c>
      <c r="D28" s="76">
        <f>data!C229</f>
        <v>6500957</v>
      </c>
      <c r="E28" s="76">
        <f>data!D229</f>
        <v>0</v>
      </c>
      <c r="F28" s="76">
        <f>data!E229</f>
        <v>198411534</v>
      </c>
    </row>
    <row r="29" spans="1:6" ht="20.149999999999999" customHeight="1" x14ac:dyDescent="0.35">
      <c r="A29" s="72">
        <v>17</v>
      </c>
      <c r="B29" s="76" t="s">
        <v>891</v>
      </c>
      <c r="C29" s="76">
        <f>data!B230</f>
        <v>-41511</v>
      </c>
      <c r="D29" s="76">
        <f>data!C230</f>
        <v>-128142</v>
      </c>
      <c r="E29" s="76">
        <f>data!D230</f>
        <v>0</v>
      </c>
      <c r="F29" s="76">
        <f>data!E230</f>
        <v>-169653</v>
      </c>
    </row>
    <row r="30" spans="1:6" ht="20.149999999999999" customHeight="1" x14ac:dyDescent="0.35">
      <c r="A30" s="72">
        <v>18</v>
      </c>
      <c r="B30" s="76" t="s">
        <v>402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892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616</v>
      </c>
      <c r="C32" s="76">
        <f>data!B233</f>
        <v>503001794</v>
      </c>
      <c r="D32" s="76">
        <f>data!C233</f>
        <v>29003117</v>
      </c>
      <c r="E32" s="76">
        <f>data!D233</f>
        <v>0</v>
      </c>
      <c r="F32" s="76">
        <f>data!E233</f>
        <v>532004911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DC9F2-51B7-4C46-B55B-7119F3B3AB2A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894</v>
      </c>
      <c r="B1" s="71"/>
      <c r="C1" s="71"/>
      <c r="D1" s="70" t="s">
        <v>895</v>
      </c>
    </row>
    <row r="2" spans="1:4" ht="20.149999999999999" customHeight="1" x14ac:dyDescent="0.35">
      <c r="A2" s="129" t="str">
        <f>"Hospital: "&amp;data!C98</f>
        <v>Hospital: Providence Regional Medical Center Everett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896</v>
      </c>
      <c r="C4" s="165" t="s">
        <v>897</v>
      </c>
      <c r="D4" s="166"/>
    </row>
    <row r="5" spans="1:4" ht="20.149999999999999" customHeight="1" x14ac:dyDescent="0.35">
      <c r="A5" s="133">
        <v>1</v>
      </c>
      <c r="B5" s="167"/>
      <c r="C5" s="89" t="s">
        <v>406</v>
      </c>
      <c r="D5" s="76">
        <f>data!D237</f>
        <v>10213718</v>
      </c>
    </row>
    <row r="6" spans="1:4" ht="20.149999999999999" customHeight="1" x14ac:dyDescent="0.35">
      <c r="A6" s="72">
        <v>2</v>
      </c>
      <c r="B6" s="78"/>
      <c r="C6" s="151" t="s">
        <v>502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359</v>
      </c>
      <c r="D7" s="76">
        <f>data!C239</f>
        <v>1239688217</v>
      </c>
    </row>
    <row r="8" spans="1:4" ht="20.149999999999999" customHeight="1" x14ac:dyDescent="0.35">
      <c r="A8" s="72">
        <v>4</v>
      </c>
      <c r="B8" s="167">
        <v>5820</v>
      </c>
      <c r="C8" s="76" t="s">
        <v>360</v>
      </c>
      <c r="D8" s="76">
        <f>data!C240</f>
        <v>485851635</v>
      </c>
    </row>
    <row r="9" spans="1:4" ht="20.149999999999999" customHeight="1" x14ac:dyDescent="0.35">
      <c r="A9" s="72">
        <v>5</v>
      </c>
      <c r="B9" s="167">
        <v>5830</v>
      </c>
      <c r="C9" s="76" t="s">
        <v>372</v>
      </c>
      <c r="D9" s="76">
        <f>data!C241</f>
        <v>17506280</v>
      </c>
    </row>
    <row r="10" spans="1:4" ht="20.149999999999999" customHeight="1" x14ac:dyDescent="0.35">
      <c r="A10" s="72">
        <v>6</v>
      </c>
      <c r="B10" s="167">
        <v>5840</v>
      </c>
      <c r="C10" s="76" t="s">
        <v>411</v>
      </c>
      <c r="D10" s="76">
        <f>data!C242</f>
        <v>81800401</v>
      </c>
    </row>
    <row r="11" spans="1:4" ht="20.149999999999999" customHeight="1" x14ac:dyDescent="0.35">
      <c r="A11" s="72">
        <v>7</v>
      </c>
      <c r="B11" s="167">
        <v>5850</v>
      </c>
      <c r="C11" s="76" t="s">
        <v>898</v>
      </c>
      <c r="D11" s="76">
        <f>data!C243</f>
        <v>464875363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19879063.999999996</v>
      </c>
    </row>
    <row r="13" spans="1:4" ht="20.149999999999999" customHeight="1" x14ac:dyDescent="0.35">
      <c r="A13" s="72">
        <v>9</v>
      </c>
      <c r="B13" s="76"/>
      <c r="C13" s="76" t="s">
        <v>899</v>
      </c>
      <c r="D13" s="76">
        <f>data!D245</f>
        <v>2309600960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415</v>
      </c>
      <c r="D15" s="162"/>
    </row>
    <row r="16" spans="1:4" ht="20.149999999999999" customHeight="1" x14ac:dyDescent="0.35">
      <c r="A16" s="161">
        <v>12</v>
      </c>
      <c r="B16" s="88"/>
      <c r="C16" s="73" t="s">
        <v>900</v>
      </c>
      <c r="D16" s="72">
        <f>data!C247</f>
        <v>1881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417</v>
      </c>
      <c r="D18" s="76">
        <f>data!C249</f>
        <v>20882834</v>
      </c>
    </row>
    <row r="19" spans="1:4" ht="20.149999999999999" customHeight="1" x14ac:dyDescent="0.35">
      <c r="A19" s="170">
        <v>15</v>
      </c>
      <c r="B19" s="167">
        <v>5910</v>
      </c>
      <c r="C19" s="89" t="s">
        <v>901</v>
      </c>
      <c r="D19" s="76">
        <f>data!C250</f>
        <v>20403937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902</v>
      </c>
      <c r="D22" s="76">
        <f>data!D252</f>
        <v>41286771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421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903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904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905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