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A65838A7-2E73-40AC-B3E0-BDECE54B73D8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E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D699" i="25"/>
  <c r="M699" i="25" s="1"/>
  <c r="C699" i="25"/>
  <c r="C698" i="25"/>
  <c r="C697" i="25"/>
  <c r="C696" i="25"/>
  <c r="C695" i="25"/>
  <c r="C694" i="25"/>
  <c r="C693" i="25"/>
  <c r="C692" i="25"/>
  <c r="D691" i="25"/>
  <c r="M691" i="25" s="1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D624" i="25"/>
  <c r="C624" i="25"/>
  <c r="C623" i="25"/>
  <c r="C622" i="25"/>
  <c r="C621" i="25"/>
  <c r="D620" i="25"/>
  <c r="C620" i="25"/>
  <c r="C619" i="25"/>
  <c r="C618" i="25"/>
  <c r="C617" i="25"/>
  <c r="D616" i="25"/>
  <c r="D703" i="25" s="1"/>
  <c r="M703" i="25" s="1"/>
  <c r="C616" i="25"/>
  <c r="C615" i="25"/>
  <c r="C649" i="25" s="1"/>
  <c r="M717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7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H65" i="15"/>
  <c r="I65" i="15" s="1"/>
  <c r="E65" i="15"/>
  <c r="D65" i="15"/>
  <c r="B65" i="15"/>
  <c r="F65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E53" i="15"/>
  <c r="D53" i="15"/>
  <c r="B53" i="15"/>
  <c r="E52" i="15"/>
  <c r="D52" i="15"/>
  <c r="B52" i="15"/>
  <c r="E51" i="15"/>
  <c r="D51" i="15"/>
  <c r="B51" i="15"/>
  <c r="F51" i="15" s="1"/>
  <c r="E50" i="15"/>
  <c r="D50" i="15"/>
  <c r="B50" i="15"/>
  <c r="E49" i="15"/>
  <c r="D49" i="15"/>
  <c r="B49" i="15"/>
  <c r="F49" i="15" s="1"/>
  <c r="E48" i="15"/>
  <c r="D48" i="15"/>
  <c r="B48" i="15"/>
  <c r="E47" i="15"/>
  <c r="D47" i="15"/>
  <c r="B47" i="15"/>
  <c r="F47" i="15" s="1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E33" i="15"/>
  <c r="D33" i="15"/>
  <c r="F33" i="15" s="1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F29" i="15" s="1"/>
  <c r="E28" i="15"/>
  <c r="D28" i="15"/>
  <c r="B28" i="15"/>
  <c r="F28" i="15" s="1"/>
  <c r="E27" i="15"/>
  <c r="D27" i="15"/>
  <c r="B27" i="15"/>
  <c r="H27" i="15" s="1"/>
  <c r="I27" i="15" s="1"/>
  <c r="H26" i="15"/>
  <c r="I26" i="15" s="1"/>
  <c r="F26" i="15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F23" i="15"/>
  <c r="E23" i="15"/>
  <c r="D23" i="15"/>
  <c r="B23" i="15"/>
  <c r="H23" i="15" s="1"/>
  <c r="I23" i="15" s="1"/>
  <c r="E22" i="15"/>
  <c r="D22" i="15"/>
  <c r="B22" i="15"/>
  <c r="E21" i="15"/>
  <c r="D21" i="15"/>
  <c r="B21" i="15"/>
  <c r="H21" i="15" s="1"/>
  <c r="I21" i="15" s="1"/>
  <c r="E20" i="15"/>
  <c r="D20" i="15"/>
  <c r="B20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F15" i="15" s="1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D366" i="24"/>
  <c r="C120" i="8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4" s="1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O49" i="31" s="1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6" i="24"/>
  <c r="I368" i="34" s="1"/>
  <c r="CE65" i="24"/>
  <c r="I367" i="34" s="1"/>
  <c r="CE64" i="24"/>
  <c r="CE63" i="24"/>
  <c r="I365" i="34" s="1"/>
  <c r="BZ62" i="24"/>
  <c r="AT62" i="24"/>
  <c r="N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9" i="15" l="1"/>
  <c r="F38" i="15"/>
  <c r="F25" i="15"/>
  <c r="F21" i="15"/>
  <c r="F34" i="15"/>
  <c r="F17" i="15"/>
  <c r="F19" i="15"/>
  <c r="F16" i="15"/>
  <c r="F18" i="15"/>
  <c r="F20" i="15"/>
  <c r="F22" i="15"/>
  <c r="F27" i="15"/>
  <c r="F39" i="15"/>
  <c r="F45" i="15"/>
  <c r="F53" i="15"/>
  <c r="F24" i="15"/>
  <c r="F37" i="15"/>
  <c r="F35" i="15"/>
  <c r="F43" i="15"/>
  <c r="F63" i="15"/>
  <c r="N16" i="31"/>
  <c r="C82" i="34"/>
  <c r="I274" i="34"/>
  <c r="N64" i="31"/>
  <c r="N33" i="31"/>
  <c r="F146" i="34"/>
  <c r="H210" i="34"/>
  <c r="N49" i="31"/>
  <c r="CE68" i="24"/>
  <c r="I370" i="34" s="1"/>
  <c r="N2" i="31"/>
  <c r="C18" i="34"/>
  <c r="E82" i="34"/>
  <c r="N18" i="31"/>
  <c r="G146" i="34"/>
  <c r="N34" i="31"/>
  <c r="N58" i="31"/>
  <c r="C274" i="34"/>
  <c r="N74" i="31"/>
  <c r="E338" i="34"/>
  <c r="D18" i="34"/>
  <c r="N3" i="31"/>
  <c r="E50" i="34"/>
  <c r="N11" i="31"/>
  <c r="F82" i="34"/>
  <c r="N19" i="31"/>
  <c r="N27" i="31"/>
  <c r="G114" i="34"/>
  <c r="H146" i="34"/>
  <c r="N35" i="31"/>
  <c r="I178" i="34"/>
  <c r="N43" i="31"/>
  <c r="N51" i="31"/>
  <c r="C242" i="34"/>
  <c r="N59" i="31"/>
  <c r="D274" i="34"/>
  <c r="E306" i="34"/>
  <c r="N67" i="31"/>
  <c r="N75" i="31"/>
  <c r="F338" i="34"/>
  <c r="E146" i="34"/>
  <c r="N32" i="31"/>
  <c r="N9" i="31"/>
  <c r="C50" i="34"/>
  <c r="G178" i="34"/>
  <c r="N41" i="31"/>
  <c r="N73" i="31"/>
  <c r="D338" i="34"/>
  <c r="D50" i="34"/>
  <c r="N10" i="31"/>
  <c r="N26" i="31"/>
  <c r="F114" i="34"/>
  <c r="N42" i="31"/>
  <c r="H178" i="34"/>
  <c r="I210" i="34"/>
  <c r="N50" i="31"/>
  <c r="D306" i="34"/>
  <c r="N66" i="31"/>
  <c r="E18" i="34"/>
  <c r="N4" i="31"/>
  <c r="F50" i="34"/>
  <c r="N12" i="31"/>
  <c r="G82" i="34"/>
  <c r="N20" i="31"/>
  <c r="H114" i="34"/>
  <c r="N28" i="31"/>
  <c r="I146" i="34"/>
  <c r="N36" i="31"/>
  <c r="N44" i="31"/>
  <c r="C210" i="34"/>
  <c r="N52" i="31"/>
  <c r="D242" i="34"/>
  <c r="N60" i="31"/>
  <c r="E274" i="34"/>
  <c r="F306" i="34"/>
  <c r="N68" i="31"/>
  <c r="N76" i="31"/>
  <c r="G338" i="34"/>
  <c r="N21" i="31"/>
  <c r="H82" i="34"/>
  <c r="N40" i="31"/>
  <c r="F178" i="34"/>
  <c r="D82" i="34"/>
  <c r="N17" i="31"/>
  <c r="I242" i="34"/>
  <c r="N57" i="31"/>
  <c r="N13" i="31"/>
  <c r="G50" i="34"/>
  <c r="N37" i="31"/>
  <c r="C178" i="34"/>
  <c r="N53" i="31"/>
  <c r="E242" i="34"/>
  <c r="N77" i="31"/>
  <c r="H338" i="34"/>
  <c r="G18" i="34"/>
  <c r="N6" i="31"/>
  <c r="N14" i="31"/>
  <c r="H50" i="34"/>
  <c r="N22" i="31"/>
  <c r="I82" i="34"/>
  <c r="C146" i="34"/>
  <c r="N30" i="31"/>
  <c r="N38" i="31"/>
  <c r="D178" i="34"/>
  <c r="N46" i="31"/>
  <c r="E210" i="34"/>
  <c r="N54" i="31"/>
  <c r="F242" i="34"/>
  <c r="N62" i="31"/>
  <c r="G274" i="34"/>
  <c r="N70" i="31"/>
  <c r="H306" i="34"/>
  <c r="N78" i="31"/>
  <c r="I338" i="34"/>
  <c r="D114" i="34"/>
  <c r="N24" i="31"/>
  <c r="H242" i="34"/>
  <c r="N56" i="31"/>
  <c r="E114" i="34"/>
  <c r="N25" i="31"/>
  <c r="C306" i="34"/>
  <c r="N65" i="31"/>
  <c r="F18" i="34"/>
  <c r="N5" i="31"/>
  <c r="I114" i="34"/>
  <c r="N29" i="31"/>
  <c r="N45" i="31"/>
  <c r="D210" i="34"/>
  <c r="N61" i="31"/>
  <c r="F274" i="34"/>
  <c r="N69" i="31"/>
  <c r="G306" i="34"/>
  <c r="H18" i="34"/>
  <c r="N7" i="31"/>
  <c r="N15" i="31"/>
  <c r="I50" i="34"/>
  <c r="N23" i="31"/>
  <c r="C114" i="34"/>
  <c r="N31" i="31"/>
  <c r="D146" i="34"/>
  <c r="E178" i="34"/>
  <c r="N39" i="31"/>
  <c r="N47" i="31"/>
  <c r="F210" i="34"/>
  <c r="G242" i="34"/>
  <c r="N55" i="31"/>
  <c r="N63" i="31"/>
  <c r="H274" i="34"/>
  <c r="N71" i="31"/>
  <c r="I306" i="34"/>
  <c r="N79" i="31"/>
  <c r="C370" i="34"/>
  <c r="I18" i="34"/>
  <c r="N8" i="31"/>
  <c r="N48" i="31"/>
  <c r="G210" i="34"/>
  <c r="C338" i="34"/>
  <c r="N72" i="31"/>
  <c r="D370" i="34"/>
  <c r="N80" i="31"/>
  <c r="U85" i="24"/>
  <c r="G85" i="34" s="1"/>
  <c r="E85" i="24"/>
  <c r="D416" i="24"/>
  <c r="E414" i="24" s="1"/>
  <c r="D367" i="24"/>
  <c r="C121" i="8" s="1"/>
  <c r="CE89" i="24"/>
  <c r="I378" i="34" s="1"/>
  <c r="BG85" i="24"/>
  <c r="C71" i="15" s="1"/>
  <c r="G71" i="15" s="1"/>
  <c r="CE69" i="24"/>
  <c r="I371" i="34" s="1"/>
  <c r="K85" i="24"/>
  <c r="D53" i="34" s="1"/>
  <c r="AQ85" i="24"/>
  <c r="C55" i="15" s="1"/>
  <c r="G55" i="15" s="1"/>
  <c r="BW85" i="24"/>
  <c r="C643" i="24" s="1"/>
  <c r="BK85" i="24"/>
  <c r="C635" i="24" s="1"/>
  <c r="C85" i="24"/>
  <c r="C21" i="34" s="1"/>
  <c r="S85" i="24"/>
  <c r="C684" i="24" s="1"/>
  <c r="AI85" i="24"/>
  <c r="C47" i="15" s="1"/>
  <c r="G47" i="15" s="1"/>
  <c r="AY85" i="24"/>
  <c r="I213" i="34" s="1"/>
  <c r="CE62" i="24"/>
  <c r="I364" i="34" s="1"/>
  <c r="M5" i="31"/>
  <c r="F17" i="34"/>
  <c r="F85" i="24"/>
  <c r="M13" i="31"/>
  <c r="G49" i="34"/>
  <c r="N85" i="24"/>
  <c r="M45" i="31"/>
  <c r="D209" i="34"/>
  <c r="AT85" i="24"/>
  <c r="M69" i="31"/>
  <c r="G305" i="34"/>
  <c r="BR85" i="24"/>
  <c r="M77" i="31"/>
  <c r="H337" i="34"/>
  <c r="BZ85" i="24"/>
  <c r="M29" i="31"/>
  <c r="I113" i="34"/>
  <c r="AD85" i="24"/>
  <c r="M53" i="31"/>
  <c r="E241" i="34"/>
  <c r="BB85" i="24"/>
  <c r="M61" i="31"/>
  <c r="F273" i="34"/>
  <c r="BJ85" i="24"/>
  <c r="M35" i="31"/>
  <c r="H145" i="34"/>
  <c r="M51" i="31"/>
  <c r="C241" i="34"/>
  <c r="M59" i="31"/>
  <c r="D273" i="34"/>
  <c r="M67" i="31"/>
  <c r="E305" i="34"/>
  <c r="M75" i="31"/>
  <c r="F337" i="34"/>
  <c r="G277" i="34"/>
  <c r="C75" i="15"/>
  <c r="G75" i="15" s="1"/>
  <c r="M21" i="31"/>
  <c r="H81" i="34"/>
  <c r="V85" i="24"/>
  <c r="E21" i="34"/>
  <c r="C17" i="15"/>
  <c r="C670" i="24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H17" i="31"/>
  <c r="D76" i="34"/>
  <c r="R85" i="24"/>
  <c r="H33" i="31"/>
  <c r="F140" i="34"/>
  <c r="AH85" i="24"/>
  <c r="H49" i="31"/>
  <c r="H204" i="34"/>
  <c r="AX85" i="24"/>
  <c r="H65" i="31"/>
  <c r="C300" i="34"/>
  <c r="BN85" i="24"/>
  <c r="M85" i="24"/>
  <c r="M27" i="31"/>
  <c r="G113" i="34"/>
  <c r="H7" i="31"/>
  <c r="H12" i="34"/>
  <c r="H85" i="24"/>
  <c r="H39" i="31"/>
  <c r="E172" i="34"/>
  <c r="AN85" i="24"/>
  <c r="H63" i="31"/>
  <c r="H268" i="34"/>
  <c r="BL85" i="24"/>
  <c r="H32" i="31"/>
  <c r="E140" i="34"/>
  <c r="AG85" i="24"/>
  <c r="H80" i="31"/>
  <c r="D364" i="34"/>
  <c r="CC85" i="24"/>
  <c r="M62" i="31"/>
  <c r="G273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M3" i="31"/>
  <c r="D17" i="34"/>
  <c r="H15" i="31"/>
  <c r="I44" i="34"/>
  <c r="P85" i="24"/>
  <c r="M37" i="31"/>
  <c r="C177" i="34"/>
  <c r="AL85" i="24"/>
  <c r="H8" i="31"/>
  <c r="I12" i="34"/>
  <c r="I85" i="24"/>
  <c r="H48" i="31"/>
  <c r="G204" i="34"/>
  <c r="AW85" i="24"/>
  <c r="M6" i="31"/>
  <c r="G17" i="34"/>
  <c r="M30" i="31"/>
  <c r="C145" i="34"/>
  <c r="M46" i="31"/>
  <c r="E209" i="34"/>
  <c r="M70" i="31"/>
  <c r="H305" i="34"/>
  <c r="M7" i="31"/>
  <c r="H17" i="34"/>
  <c r="M23" i="31"/>
  <c r="C113" i="34"/>
  <c r="M39" i="31"/>
  <c r="E177" i="34"/>
  <c r="M63" i="31"/>
  <c r="H273" i="34"/>
  <c r="M79" i="31"/>
  <c r="C369" i="34"/>
  <c r="G85" i="24"/>
  <c r="M19" i="31"/>
  <c r="F81" i="34"/>
  <c r="H31" i="31"/>
  <c r="D140" i="34"/>
  <c r="AF85" i="24"/>
  <c r="H55" i="31"/>
  <c r="G236" i="34"/>
  <c r="BD85" i="24"/>
  <c r="H71" i="31"/>
  <c r="I300" i="34"/>
  <c r="BT85" i="24"/>
  <c r="H24" i="31"/>
  <c r="D108" i="34"/>
  <c r="Y85" i="24"/>
  <c r="H64" i="31"/>
  <c r="I268" i="34"/>
  <c r="BM85" i="24"/>
  <c r="M14" i="31"/>
  <c r="H49" i="34"/>
  <c r="M38" i="31"/>
  <c r="D177" i="34"/>
  <c r="M54" i="31"/>
  <c r="F241" i="34"/>
  <c r="M78" i="31"/>
  <c r="I337" i="34"/>
  <c r="M15" i="31"/>
  <c r="I49" i="34"/>
  <c r="M31" i="31"/>
  <c r="D145" i="34"/>
  <c r="M47" i="31"/>
  <c r="F209" i="34"/>
  <c r="M55" i="31"/>
  <c r="G241" i="34"/>
  <c r="M71" i="31"/>
  <c r="I305" i="34"/>
  <c r="CE48" i="2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H9" i="31"/>
  <c r="C44" i="34"/>
  <c r="J85" i="24"/>
  <c r="H25" i="31"/>
  <c r="E108" i="34"/>
  <c r="Z85" i="24"/>
  <c r="H41" i="31"/>
  <c r="G172" i="34"/>
  <c r="AP85" i="24"/>
  <c r="H57" i="31"/>
  <c r="I236" i="34"/>
  <c r="BF85" i="24"/>
  <c r="H73" i="31"/>
  <c r="D332" i="34"/>
  <c r="BV85" i="24"/>
  <c r="M43" i="31"/>
  <c r="I177" i="34"/>
  <c r="H40" i="31"/>
  <c r="F172" i="34"/>
  <c r="AO85" i="24"/>
  <c r="H72" i="31"/>
  <c r="C332" i="34"/>
  <c r="BU85" i="24"/>
  <c r="H3" i="31"/>
  <c r="D12" i="34"/>
  <c r="D85" i="24"/>
  <c r="H19" i="31"/>
  <c r="F76" i="34"/>
  <c r="T85" i="24"/>
  <c r="H35" i="31"/>
  <c r="H140" i="34"/>
  <c r="AJ85" i="24"/>
  <c r="H51" i="31"/>
  <c r="C236" i="34"/>
  <c r="AZ85" i="24"/>
  <c r="H75" i="31"/>
  <c r="F332" i="34"/>
  <c r="BX85" i="24"/>
  <c r="M17" i="31"/>
  <c r="D81" i="34"/>
  <c r="M33" i="31"/>
  <c r="F145" i="34"/>
  <c r="M49" i="31"/>
  <c r="H209" i="34"/>
  <c r="M57" i="31"/>
  <c r="I241" i="34"/>
  <c r="M65" i="31"/>
  <c r="C305" i="34"/>
  <c r="M73" i="31"/>
  <c r="D337" i="34"/>
  <c r="C277" i="34"/>
  <c r="M11" i="31"/>
  <c r="E49" i="34"/>
  <c r="H23" i="31"/>
  <c r="C108" i="34"/>
  <c r="X85" i="24"/>
  <c r="H47" i="31"/>
  <c r="F204" i="34"/>
  <c r="AV85" i="24"/>
  <c r="H79" i="31"/>
  <c r="C364" i="34"/>
  <c r="CB85" i="24"/>
  <c r="H16" i="31"/>
  <c r="C76" i="34"/>
  <c r="Q85" i="24"/>
  <c r="H56" i="31"/>
  <c r="H236" i="34"/>
  <c r="BE85" i="24"/>
  <c r="M22" i="31"/>
  <c r="I81" i="34"/>
  <c r="H11" i="31"/>
  <c r="E44" i="34"/>
  <c r="L85" i="24"/>
  <c r="H27" i="31"/>
  <c r="G108" i="34"/>
  <c r="AB85" i="24"/>
  <c r="H43" i="31"/>
  <c r="I172" i="34"/>
  <c r="AR85" i="24"/>
  <c r="H59" i="31"/>
  <c r="D268" i="34"/>
  <c r="BH85" i="24"/>
  <c r="H67" i="31"/>
  <c r="E300" i="34"/>
  <c r="BP85" i="24"/>
  <c r="M9" i="31"/>
  <c r="C49" i="34"/>
  <c r="M25" i="31"/>
  <c r="E113" i="34"/>
  <c r="M41" i="31"/>
  <c r="G177" i="34"/>
  <c r="H4" i="31"/>
  <c r="E12" i="34"/>
  <c r="H12" i="31"/>
  <c r="F44" i="34"/>
  <c r="H20" i="31"/>
  <c r="G76" i="3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76" i="31"/>
  <c r="G332" i="34"/>
  <c r="BY85" i="24"/>
  <c r="M2" i="31"/>
  <c r="C17" i="34"/>
  <c r="CE67" i="24"/>
  <c r="I369" i="34" s="1"/>
  <c r="M10" i="31"/>
  <c r="D49" i="34"/>
  <c r="M18" i="31"/>
  <c r="E81" i="34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AE25" i="31"/>
  <c r="E122" i="34"/>
  <c r="H26" i="31"/>
  <c r="F108" i="34"/>
  <c r="H66" i="31"/>
  <c r="D300" i="34"/>
  <c r="O53" i="31"/>
  <c r="E243" i="34"/>
  <c r="AE34" i="31"/>
  <c r="G154" i="34"/>
  <c r="F54" i="15"/>
  <c r="H54" i="15"/>
  <c r="I54" i="15" s="1"/>
  <c r="H21" i="31"/>
  <c r="H76" i="34"/>
  <c r="H29" i="31"/>
  <c r="I108" i="34"/>
  <c r="H53" i="31"/>
  <c r="E236" i="34"/>
  <c r="H69" i="31"/>
  <c r="G300" i="34"/>
  <c r="CE52" i="24"/>
  <c r="H22" i="31"/>
  <c r="I76" i="34"/>
  <c r="H38" i="31"/>
  <c r="D172" i="34"/>
  <c r="H54" i="31"/>
  <c r="F236" i="34"/>
  <c r="H78" i="31"/>
  <c r="I332" i="34"/>
  <c r="O9" i="31"/>
  <c r="C51" i="34"/>
  <c r="O25" i="31"/>
  <c r="E115" i="34"/>
  <c r="O41" i="31"/>
  <c r="G179" i="34"/>
  <c r="O57" i="31"/>
  <c r="I243" i="34"/>
  <c r="O73" i="31"/>
  <c r="D339" i="34"/>
  <c r="E371" i="34"/>
  <c r="C615" i="24"/>
  <c r="AE30" i="31"/>
  <c r="C154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C275" i="34"/>
  <c r="O58" i="31"/>
  <c r="O66" i="31"/>
  <c r="D307" i="34"/>
  <c r="E339" i="34"/>
  <c r="O74" i="31"/>
  <c r="AA85" i="24"/>
  <c r="BO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I384" i="34"/>
  <c r="L612" i="24"/>
  <c r="I612" i="24"/>
  <c r="I380" i="34"/>
  <c r="D612" i="24"/>
  <c r="H2" i="31"/>
  <c r="C12" i="34"/>
  <c r="H34" i="31"/>
  <c r="G140" i="34"/>
  <c r="H74" i="31"/>
  <c r="E332" i="34"/>
  <c r="O5" i="31"/>
  <c r="F19" i="34"/>
  <c r="O45" i="31"/>
  <c r="D211" i="34"/>
  <c r="AE26" i="31"/>
  <c r="F122" i="34"/>
  <c r="CF90" i="24"/>
  <c r="H5" i="31"/>
  <c r="F12" i="34"/>
  <c r="H37" i="31"/>
  <c r="C172" i="34"/>
  <c r="H61" i="31"/>
  <c r="F268" i="34"/>
  <c r="H77" i="31"/>
  <c r="H332" i="34"/>
  <c r="H14" i="31"/>
  <c r="H44" i="34"/>
  <c r="H30" i="31"/>
  <c r="C140" i="34"/>
  <c r="H46" i="31"/>
  <c r="E204" i="34"/>
  <c r="H70" i="31"/>
  <c r="H300" i="34"/>
  <c r="O17" i="31"/>
  <c r="D83" i="34"/>
  <c r="O33" i="31"/>
  <c r="F147" i="34"/>
  <c r="O65" i="31"/>
  <c r="C307" i="34"/>
  <c r="AE14" i="31"/>
  <c r="H58" i="34"/>
  <c r="BK2" i="30"/>
  <c r="I362" i="34"/>
  <c r="H612" i="2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BQ2" i="30"/>
  <c r="D383" i="24"/>
  <c r="F48" i="15"/>
  <c r="F56" i="15"/>
  <c r="H56" i="15"/>
  <c r="I56" i="15" s="1"/>
  <c r="G19" i="4"/>
  <c r="E19" i="4"/>
  <c r="O37" i="31"/>
  <c r="C179" i="34"/>
  <c r="F46" i="15"/>
  <c r="H46" i="15"/>
  <c r="I46" i="15" s="1"/>
  <c r="I366" i="34"/>
  <c r="F612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F243" i="34"/>
  <c r="O54" i="31"/>
  <c r="O62" i="31"/>
  <c r="G275" i="34"/>
  <c r="H307" i="34"/>
  <c r="O70" i="31"/>
  <c r="O78" i="31"/>
  <c r="I339" i="34"/>
  <c r="O85" i="24"/>
  <c r="W85" i="24"/>
  <c r="AE85" i="24"/>
  <c r="AM85" i="24"/>
  <c r="AU85" i="24"/>
  <c r="BC85" i="24"/>
  <c r="BS85" i="24"/>
  <c r="CA85" i="2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I381" i="34"/>
  <c r="G612" i="24"/>
  <c r="CF91" i="24"/>
  <c r="C86" i="8"/>
  <c r="D341" i="24"/>
  <c r="C87" i="8" s="1"/>
  <c r="AE17" i="31"/>
  <c r="D90" i="34"/>
  <c r="H10" i="31"/>
  <c r="D44" i="34"/>
  <c r="H58" i="31"/>
  <c r="C268" i="34"/>
  <c r="O21" i="31"/>
  <c r="H83" i="34"/>
  <c r="O61" i="31"/>
  <c r="F275" i="34"/>
  <c r="AE18" i="31"/>
  <c r="E90" i="34"/>
  <c r="AE42" i="31"/>
  <c r="H186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G10" i="4"/>
  <c r="F44" i="15"/>
  <c r="H44" i="15"/>
  <c r="I44" i="15" s="1"/>
  <c r="F52" i="15"/>
  <c r="H52" i="15"/>
  <c r="I52" i="15" s="1"/>
  <c r="H211" i="34"/>
  <c r="AE9" i="31"/>
  <c r="C58" i="34"/>
  <c r="AE41" i="31"/>
  <c r="G186" i="34"/>
  <c r="H50" i="31"/>
  <c r="I204" i="34"/>
  <c r="O29" i="31"/>
  <c r="I115" i="34"/>
  <c r="O77" i="31"/>
  <c r="H339" i="34"/>
  <c r="AE10" i="31"/>
  <c r="D58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3" i="34"/>
  <c r="J612" i="24"/>
  <c r="E233" i="24"/>
  <c r="F32" i="6" s="1"/>
  <c r="AE33" i="31"/>
  <c r="F154" i="34"/>
  <c r="E220" i="24"/>
  <c r="H18" i="31"/>
  <c r="E76" i="34"/>
  <c r="H42" i="31"/>
  <c r="H172" i="34"/>
  <c r="O13" i="31"/>
  <c r="G51" i="34"/>
  <c r="O69" i="31"/>
  <c r="G307" i="34"/>
  <c r="AE2" i="31"/>
  <c r="C26" i="34"/>
  <c r="H13" i="31"/>
  <c r="G44" i="34"/>
  <c r="H45" i="31"/>
  <c r="D204" i="34"/>
  <c r="H6" i="31"/>
  <c r="G12" i="34"/>
  <c r="H62" i="31"/>
  <c r="G268" i="34"/>
  <c r="CD85" i="24"/>
  <c r="AE6" i="31"/>
  <c r="G26" i="34"/>
  <c r="AE22" i="31"/>
  <c r="I90" i="34"/>
  <c r="AE38" i="31"/>
  <c r="D186" i="34"/>
  <c r="AE46" i="31"/>
  <c r="E218" i="34"/>
  <c r="G28" i="4"/>
  <c r="E28" i="4"/>
  <c r="CF2" i="28"/>
  <c r="D5" i="7"/>
  <c r="D258" i="24"/>
  <c r="F42" i="15"/>
  <c r="F50" i="15"/>
  <c r="F58" i="15"/>
  <c r="H58" i="15"/>
  <c r="I58" i="15" s="1"/>
  <c r="H47" i="15"/>
  <c r="I47" i="15" s="1"/>
  <c r="H51" i="15"/>
  <c r="I51" i="15" s="1"/>
  <c r="H55" i="15"/>
  <c r="I55" i="15" s="1"/>
  <c r="H57" i="15"/>
  <c r="I57" i="15" s="1"/>
  <c r="H59" i="15"/>
  <c r="I59" i="15" s="1"/>
  <c r="D308" i="24"/>
  <c r="AE20" i="31"/>
  <c r="G90" i="34"/>
  <c r="AE28" i="31"/>
  <c r="H122" i="34"/>
  <c r="AE36" i="31"/>
  <c r="I154" i="34"/>
  <c r="AE44" i="31"/>
  <c r="C218" i="34"/>
  <c r="C113" i="8"/>
  <c r="C167" i="8"/>
  <c r="D26" i="33"/>
  <c r="DF2" i="30"/>
  <c r="C170" i="8"/>
  <c r="D695" i="25"/>
  <c r="M695" i="25" s="1"/>
  <c r="D675" i="25"/>
  <c r="M675" i="25" s="1"/>
  <c r="D682" i="25"/>
  <c r="M682" i="25" s="1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681" i="25"/>
  <c r="M681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685" i="25"/>
  <c r="M685" i="25" s="1"/>
  <c r="D680" i="25"/>
  <c r="M680" i="25" s="1"/>
  <c r="D672" i="25"/>
  <c r="M672" i="25" s="1"/>
  <c r="D626" i="25"/>
  <c r="G626" i="25" s="1"/>
  <c r="D714" i="25"/>
  <c r="M714" i="25" s="1"/>
  <c r="D677" i="25"/>
  <c r="M677" i="25" s="1"/>
  <c r="D669" i="25"/>
  <c r="M669" i="25" s="1"/>
  <c r="M716" i="25" s="1"/>
  <c r="D629" i="25"/>
  <c r="D623" i="25"/>
  <c r="D619" i="25"/>
  <c r="D674" i="25"/>
  <c r="M674" i="25" s="1"/>
  <c r="D710" i="25"/>
  <c r="M710" i="25" s="1"/>
  <c r="D706" i="25"/>
  <c r="M706" i="25" s="1"/>
  <c r="D702" i="25"/>
  <c r="M702" i="25" s="1"/>
  <c r="D698" i="25"/>
  <c r="M698" i="25" s="1"/>
  <c r="D694" i="25"/>
  <c r="M694" i="25" s="1"/>
  <c r="D690" i="25"/>
  <c r="M690" i="25" s="1"/>
  <c r="D686" i="25"/>
  <c r="M686" i="25" s="1"/>
  <c r="D679" i="25"/>
  <c r="M679" i="25" s="1"/>
  <c r="D671" i="25"/>
  <c r="M671" i="25" s="1"/>
  <c r="D648" i="25"/>
  <c r="D647" i="25"/>
  <c r="D646" i="25"/>
  <c r="D630" i="25"/>
  <c r="I630" i="25" s="1"/>
  <c r="D627" i="25"/>
  <c r="H629" i="25" s="1"/>
  <c r="D622" i="25"/>
  <c r="D618" i="25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K645" i="25" s="1"/>
  <c r="D631" i="25"/>
  <c r="D625" i="25"/>
  <c r="E613" i="25" s="1"/>
  <c r="D678" i="25"/>
  <c r="M678" i="25" s="1"/>
  <c r="D670" i="25"/>
  <c r="M670" i="25" s="1"/>
  <c r="D628" i="25"/>
  <c r="D621" i="25"/>
  <c r="L648" i="25"/>
  <c r="D673" i="25"/>
  <c r="M673" i="25" s="1"/>
  <c r="D707" i="25"/>
  <c r="M707" i="25" s="1"/>
  <c r="E624" i="25"/>
  <c r="J631" i="25"/>
  <c r="D711" i="25"/>
  <c r="M711" i="25" s="1"/>
  <c r="D617" i="25"/>
  <c r="D716" i="25" s="1"/>
  <c r="D683" i="25"/>
  <c r="M683" i="25" s="1"/>
  <c r="D687" i="25"/>
  <c r="M687" i="25" s="1"/>
  <c r="C716" i="25"/>
  <c r="K612" i="24" l="1"/>
  <c r="C686" i="24"/>
  <c r="C618" i="24"/>
  <c r="C33" i="15"/>
  <c r="C708" i="24"/>
  <c r="H181" i="34"/>
  <c r="C87" i="15"/>
  <c r="G87" i="15" s="1"/>
  <c r="E341" i="34"/>
  <c r="C676" i="24"/>
  <c r="C23" i="15"/>
  <c r="G23" i="15" s="1"/>
  <c r="D350" i="24"/>
  <c r="G149" i="34"/>
  <c r="C700" i="24"/>
  <c r="C625" i="24"/>
  <c r="C63" i="15"/>
  <c r="H63" i="15" s="1"/>
  <c r="I63" i="15" s="1"/>
  <c r="C31" i="15"/>
  <c r="G31" i="15" s="1"/>
  <c r="E85" i="34"/>
  <c r="C668" i="24"/>
  <c r="C15" i="15"/>
  <c r="G15" i="15" s="1"/>
  <c r="H15" i="15" s="1"/>
  <c r="I15" i="15" s="1"/>
  <c r="F16" i="6"/>
  <c r="F234" i="24"/>
  <c r="I341" i="34"/>
  <c r="C91" i="15"/>
  <c r="G91" i="15" s="1"/>
  <c r="C647" i="24"/>
  <c r="H149" i="34"/>
  <c r="C48" i="15"/>
  <c r="C701" i="24"/>
  <c r="I309" i="34"/>
  <c r="C84" i="15"/>
  <c r="G84" i="15" s="1"/>
  <c r="C640" i="24"/>
  <c r="I277" i="34"/>
  <c r="C77" i="15"/>
  <c r="G77" i="15" s="1"/>
  <c r="C638" i="24"/>
  <c r="I21" i="34"/>
  <c r="C21" i="15"/>
  <c r="G21" i="15" s="1"/>
  <c r="C674" i="24"/>
  <c r="C66" i="15"/>
  <c r="G66" i="15" s="1"/>
  <c r="E245" i="34"/>
  <c r="C632" i="24"/>
  <c r="J714" i="25"/>
  <c r="J706" i="25"/>
  <c r="J698" i="25"/>
  <c r="J690" i="25"/>
  <c r="J682" i="25"/>
  <c r="J711" i="25"/>
  <c r="J703" i="25"/>
  <c r="J695" i="25"/>
  <c r="J687" i="25"/>
  <c r="J717" i="25"/>
  <c r="J713" i="25"/>
  <c r="J710" i="25"/>
  <c r="J702" i="25"/>
  <c r="J694" i="25"/>
  <c r="J686" i="25"/>
  <c r="J707" i="25"/>
  <c r="J699" i="25"/>
  <c r="J691" i="25"/>
  <c r="J683" i="25"/>
  <c r="J681" i="25"/>
  <c r="J678" i="25"/>
  <c r="J670" i="25"/>
  <c r="J675" i="25"/>
  <c r="J680" i="25"/>
  <c r="J672" i="25"/>
  <c r="J708" i="25"/>
  <c r="J704" i="25"/>
  <c r="J700" i="25"/>
  <c r="J696" i="25"/>
  <c r="J692" i="25"/>
  <c r="J688" i="25"/>
  <c r="J684" i="25"/>
  <c r="J677" i="25"/>
  <c r="J669" i="25"/>
  <c r="J674" i="25"/>
  <c r="J712" i="25"/>
  <c r="J709" i="25"/>
  <c r="J705" i="25"/>
  <c r="J701" i="25"/>
  <c r="J697" i="25"/>
  <c r="J693" i="25"/>
  <c r="J689" i="25"/>
  <c r="J685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71" i="25"/>
  <c r="J646" i="25"/>
  <c r="J673" i="25"/>
  <c r="J648" i="25"/>
  <c r="J647" i="25"/>
  <c r="J679" i="25"/>
  <c r="I85" i="34"/>
  <c r="C35" i="15"/>
  <c r="C688" i="24"/>
  <c r="I149" i="34"/>
  <c r="C702" i="24"/>
  <c r="C49" i="15"/>
  <c r="I181" i="34"/>
  <c r="C56" i="15"/>
  <c r="G56" i="15" s="1"/>
  <c r="C709" i="24"/>
  <c r="C16" i="15"/>
  <c r="G16" i="15" s="1"/>
  <c r="D21" i="34"/>
  <c r="C669" i="24"/>
  <c r="I245" i="34"/>
  <c r="C70" i="15"/>
  <c r="G70" i="15" s="1"/>
  <c r="C629" i="24"/>
  <c r="D149" i="34"/>
  <c r="C44" i="15"/>
  <c r="G44" i="15" s="1"/>
  <c r="C697" i="24"/>
  <c r="G213" i="34"/>
  <c r="C61" i="15"/>
  <c r="C631" i="24"/>
  <c r="C62" i="15"/>
  <c r="C616" i="24"/>
  <c r="H213" i="34"/>
  <c r="H85" i="34"/>
  <c r="C34" i="15"/>
  <c r="C687" i="24"/>
  <c r="F277" i="34"/>
  <c r="C74" i="15"/>
  <c r="G74" i="15" s="1"/>
  <c r="C617" i="24"/>
  <c r="D245" i="34"/>
  <c r="C65" i="15"/>
  <c r="G65" i="15" s="1"/>
  <c r="C630" i="24"/>
  <c r="H33" i="15"/>
  <c r="I33" i="15" s="1"/>
  <c r="G33" i="15"/>
  <c r="G181" i="34"/>
  <c r="C54" i="15"/>
  <c r="G54" i="15" s="1"/>
  <c r="C707" i="24"/>
  <c r="E713" i="25"/>
  <c r="E705" i="25"/>
  <c r="E697" i="25"/>
  <c r="E689" i="25"/>
  <c r="E710" i="25"/>
  <c r="E702" i="25"/>
  <c r="E694" i="25"/>
  <c r="E686" i="25"/>
  <c r="E712" i="25"/>
  <c r="E709" i="25"/>
  <c r="E701" i="25"/>
  <c r="E693" i="25"/>
  <c r="E685" i="25"/>
  <c r="E714" i="25"/>
  <c r="E706" i="25"/>
  <c r="E698" i="25"/>
  <c r="E690" i="25"/>
  <c r="E677" i="25"/>
  <c r="E669" i="25"/>
  <c r="E629" i="25"/>
  <c r="E674" i="25"/>
  <c r="E679" i="25"/>
  <c r="E671" i="25"/>
  <c r="E648" i="25"/>
  <c r="E647" i="25"/>
  <c r="E646" i="25"/>
  <c r="E630" i="25"/>
  <c r="E627" i="25"/>
  <c r="E717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1" i="25"/>
  <c r="E707" i="25"/>
  <c r="E703" i="25"/>
  <c r="E699" i="25"/>
  <c r="E695" i="25"/>
  <c r="E691" i="25"/>
  <c r="E687" i="25"/>
  <c r="E683" i="25"/>
  <c r="E682" i="25"/>
  <c r="E673" i="25"/>
  <c r="E708" i="25"/>
  <c r="E704" i="25"/>
  <c r="E700" i="25"/>
  <c r="E696" i="25"/>
  <c r="E692" i="25"/>
  <c r="E688" i="25"/>
  <c r="E684" i="25"/>
  <c r="E675" i="25"/>
  <c r="E628" i="25"/>
  <c r="E678" i="25"/>
  <c r="E680" i="25"/>
  <c r="E626" i="25"/>
  <c r="E670" i="25"/>
  <c r="E672" i="25"/>
  <c r="E681" i="25"/>
  <c r="G707" i="25"/>
  <c r="G699" i="25"/>
  <c r="G691" i="25"/>
  <c r="G683" i="25"/>
  <c r="G712" i="25"/>
  <c r="G704" i="25"/>
  <c r="G696" i="25"/>
  <c r="G688" i="25"/>
  <c r="G714" i="25"/>
  <c r="G711" i="25"/>
  <c r="G703" i="25"/>
  <c r="G695" i="25"/>
  <c r="G687" i="25"/>
  <c r="G717" i="25"/>
  <c r="G708" i="25"/>
  <c r="G700" i="25"/>
  <c r="G692" i="25"/>
  <c r="G684" i="25"/>
  <c r="G679" i="25"/>
  <c r="G671" i="25"/>
  <c r="G648" i="25"/>
  <c r="G647" i="25"/>
  <c r="G646" i="25"/>
  <c r="G630" i="25"/>
  <c r="G627" i="25"/>
  <c r="G716" i="25" s="1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0" i="25"/>
  <c r="G706" i="25"/>
  <c r="G702" i="25"/>
  <c r="G698" i="25"/>
  <c r="G694" i="25"/>
  <c r="G690" i="25"/>
  <c r="G686" i="25"/>
  <c r="G682" i="25"/>
  <c r="G673" i="25"/>
  <c r="G713" i="25"/>
  <c r="G681" i="25"/>
  <c r="G678" i="25"/>
  <c r="G670" i="25"/>
  <c r="G628" i="25"/>
  <c r="G675" i="25"/>
  <c r="G677" i="25"/>
  <c r="G669" i="25"/>
  <c r="G629" i="25"/>
  <c r="G705" i="25"/>
  <c r="G701" i="25"/>
  <c r="G697" i="25"/>
  <c r="G680" i="25"/>
  <c r="G693" i="25"/>
  <c r="G689" i="25"/>
  <c r="G672" i="25"/>
  <c r="G709" i="25"/>
  <c r="G674" i="25"/>
  <c r="G685" i="25"/>
  <c r="F625" i="25"/>
  <c r="C50" i="8"/>
  <c r="F309" i="24"/>
  <c r="D352" i="24"/>
  <c r="C103" i="8" s="1"/>
  <c r="C27" i="15"/>
  <c r="G27" i="15" s="1"/>
  <c r="C680" i="24"/>
  <c r="H53" i="34"/>
  <c r="G341" i="34"/>
  <c r="C89" i="15"/>
  <c r="G89" i="15" s="1"/>
  <c r="C645" i="24"/>
  <c r="C373" i="34"/>
  <c r="C92" i="15"/>
  <c r="G92" i="15" s="1"/>
  <c r="C622" i="24"/>
  <c r="C53" i="34"/>
  <c r="C22" i="15"/>
  <c r="C675" i="24"/>
  <c r="I53" i="34"/>
  <c r="C28" i="15"/>
  <c r="C681" i="24"/>
  <c r="C76" i="15"/>
  <c r="G76" i="15" s="1"/>
  <c r="H277" i="34"/>
  <c r="C637" i="24"/>
  <c r="C90" i="15"/>
  <c r="G90" i="15" s="1"/>
  <c r="C646" i="24"/>
  <c r="H341" i="34"/>
  <c r="G117" i="34"/>
  <c r="C40" i="15"/>
  <c r="G40" i="15" s="1"/>
  <c r="C693" i="24"/>
  <c r="F245" i="34"/>
  <c r="C67" i="15"/>
  <c r="G67" i="15" s="1"/>
  <c r="C633" i="24"/>
  <c r="F117" i="34"/>
  <c r="C39" i="15"/>
  <c r="C692" i="24"/>
  <c r="C81" i="15"/>
  <c r="G81" i="15" s="1"/>
  <c r="F309" i="34"/>
  <c r="C623" i="24"/>
  <c r="F213" i="34"/>
  <c r="C60" i="15"/>
  <c r="C713" i="24"/>
  <c r="F341" i="34"/>
  <c r="C88" i="15"/>
  <c r="G88" i="15" s="1"/>
  <c r="C644" i="24"/>
  <c r="D373" i="34"/>
  <c r="C93" i="15"/>
  <c r="G93" i="15" s="1"/>
  <c r="C620" i="24"/>
  <c r="E181" i="34"/>
  <c r="C52" i="15"/>
  <c r="G52" i="15" s="1"/>
  <c r="C705" i="24"/>
  <c r="C25" i="15"/>
  <c r="G25" i="15" s="1"/>
  <c r="C678" i="24"/>
  <c r="F53" i="34"/>
  <c r="G309" i="34"/>
  <c r="C82" i="15"/>
  <c r="G82" i="15" s="1"/>
  <c r="C626" i="24"/>
  <c r="K711" i="25"/>
  <c r="K703" i="25"/>
  <c r="K695" i="25"/>
  <c r="K687" i="25"/>
  <c r="K717" i="25"/>
  <c r="K708" i="25"/>
  <c r="K700" i="25"/>
  <c r="K692" i="25"/>
  <c r="K684" i="25"/>
  <c r="K713" i="25"/>
  <c r="K707" i="25"/>
  <c r="K699" i="25"/>
  <c r="K691" i="25"/>
  <c r="K683" i="25"/>
  <c r="K712" i="25"/>
  <c r="K704" i="25"/>
  <c r="K696" i="25"/>
  <c r="K688" i="25"/>
  <c r="K714" i="25"/>
  <c r="K710" i="25"/>
  <c r="K706" i="25"/>
  <c r="K702" i="25"/>
  <c r="K698" i="25"/>
  <c r="K694" i="25"/>
  <c r="K690" i="25"/>
  <c r="K686" i="25"/>
  <c r="K682" i="25"/>
  <c r="K675" i="25"/>
  <c r="K680" i="25"/>
  <c r="K672" i="25"/>
  <c r="K677" i="25"/>
  <c r="K669" i="25"/>
  <c r="K716" i="25" s="1"/>
  <c r="K674" i="25"/>
  <c r="K679" i="25"/>
  <c r="K671" i="25"/>
  <c r="K673" i="25"/>
  <c r="K701" i="25"/>
  <c r="K697" i="25"/>
  <c r="K678" i="25"/>
  <c r="K693" i="25"/>
  <c r="K689" i="25"/>
  <c r="K685" i="25"/>
  <c r="K709" i="25"/>
  <c r="K681" i="25"/>
  <c r="K676" i="25"/>
  <c r="K705" i="25"/>
  <c r="K670" i="25"/>
  <c r="C137" i="8"/>
  <c r="D384" i="24"/>
  <c r="E309" i="34"/>
  <c r="C80" i="15"/>
  <c r="G80" i="15" s="1"/>
  <c r="C621" i="24"/>
  <c r="H117" i="34"/>
  <c r="C694" i="24"/>
  <c r="C41" i="15"/>
  <c r="C341" i="34"/>
  <c r="C85" i="15"/>
  <c r="G85" i="15" s="1"/>
  <c r="C641" i="24"/>
  <c r="I709" i="25"/>
  <c r="I701" i="25"/>
  <c r="I693" i="25"/>
  <c r="I685" i="25"/>
  <c r="I714" i="25"/>
  <c r="I706" i="25"/>
  <c r="I698" i="25"/>
  <c r="I690" i="25"/>
  <c r="I682" i="25"/>
  <c r="I717" i="25"/>
  <c r="I713" i="25"/>
  <c r="I705" i="25"/>
  <c r="I697" i="25"/>
  <c r="I689" i="25"/>
  <c r="I710" i="25"/>
  <c r="I702" i="25"/>
  <c r="I694" i="25"/>
  <c r="I686" i="25"/>
  <c r="I673" i="25"/>
  <c r="I681" i="25"/>
  <c r="I678" i="25"/>
  <c r="I670" i="25"/>
  <c r="I707" i="25"/>
  <c r="I703" i="25"/>
  <c r="I699" i="25"/>
  <c r="I695" i="25"/>
  <c r="I691" i="25"/>
  <c r="I687" i="25"/>
  <c r="I683" i="25"/>
  <c r="I675" i="25"/>
  <c r="I711" i="25"/>
  <c r="I680" i="25"/>
  <c r="I672" i="25"/>
  <c r="I708" i="25"/>
  <c r="I704" i="25"/>
  <c r="I700" i="25"/>
  <c r="I696" i="25"/>
  <c r="I692" i="25"/>
  <c r="I688" i="25"/>
  <c r="I684" i="25"/>
  <c r="I677" i="25"/>
  <c r="I669" i="25"/>
  <c r="I679" i="25"/>
  <c r="I671" i="25"/>
  <c r="I648" i="25"/>
  <c r="I647" i="25"/>
  <c r="I646" i="25"/>
  <c r="I712" i="25"/>
  <c r="I676" i="25"/>
  <c r="I643" i="25"/>
  <c r="I639" i="25"/>
  <c r="I635" i="25"/>
  <c r="I631" i="25"/>
  <c r="I716" i="25" s="1"/>
  <c r="I642" i="25"/>
  <c r="I638" i="25"/>
  <c r="I634" i="25"/>
  <c r="I674" i="25"/>
  <c r="I637" i="25"/>
  <c r="I632" i="25"/>
  <c r="I641" i="25"/>
  <c r="I636" i="25"/>
  <c r="I645" i="25"/>
  <c r="I640" i="25"/>
  <c r="I644" i="25"/>
  <c r="I633" i="25"/>
  <c r="E380" i="24"/>
  <c r="E213" i="34"/>
  <c r="C712" i="24"/>
  <c r="C59" i="15"/>
  <c r="G59" i="15" s="1"/>
  <c r="C213" i="34"/>
  <c r="C710" i="24"/>
  <c r="C57" i="15"/>
  <c r="G57" i="15" s="1"/>
  <c r="C72" i="15"/>
  <c r="G72" i="15" s="1"/>
  <c r="C636" i="24"/>
  <c r="D277" i="34"/>
  <c r="C32" i="15"/>
  <c r="G32" i="15" s="1"/>
  <c r="F85" i="34"/>
  <c r="C685" i="24"/>
  <c r="D341" i="34"/>
  <c r="C86" i="15"/>
  <c r="G86" i="15" s="1"/>
  <c r="C642" i="24"/>
  <c r="G245" i="34"/>
  <c r="C68" i="15"/>
  <c r="G68" i="15" s="1"/>
  <c r="C624" i="24"/>
  <c r="G21" i="34"/>
  <c r="C19" i="15"/>
  <c r="G19" i="15" s="1"/>
  <c r="C672" i="24"/>
  <c r="CE85" i="24"/>
  <c r="C309" i="34"/>
  <c r="C78" i="15"/>
  <c r="G78" i="15" s="1"/>
  <c r="C619" i="24"/>
  <c r="F21" i="34"/>
  <c r="C18" i="15"/>
  <c r="G18" i="15" s="1"/>
  <c r="C671" i="24"/>
  <c r="L717" i="25"/>
  <c r="L708" i="25"/>
  <c r="L700" i="25"/>
  <c r="L692" i="25"/>
  <c r="L684" i="25"/>
  <c r="L713" i="25"/>
  <c r="L705" i="25"/>
  <c r="L697" i="25"/>
  <c r="L689" i="25"/>
  <c r="L681" i="25"/>
  <c r="L712" i="25"/>
  <c r="L704" i="25"/>
  <c r="L696" i="25"/>
  <c r="L688" i="25"/>
  <c r="L709" i="25"/>
  <c r="L701" i="25"/>
  <c r="L693" i="25"/>
  <c r="L685" i="25"/>
  <c r="L680" i="25"/>
  <c r="L672" i="25"/>
  <c r="L707" i="25"/>
  <c r="L703" i="25"/>
  <c r="L699" i="25"/>
  <c r="L695" i="25"/>
  <c r="L691" i="25"/>
  <c r="L687" i="25"/>
  <c r="L683" i="25"/>
  <c r="L677" i="25"/>
  <c r="L669" i="25"/>
  <c r="L716" i="25" s="1"/>
  <c r="L711" i="25"/>
  <c r="L674" i="25"/>
  <c r="L679" i="25"/>
  <c r="L671" i="25"/>
  <c r="L676" i="25"/>
  <c r="L678" i="25"/>
  <c r="L670" i="25"/>
  <c r="L694" i="25"/>
  <c r="L690" i="25"/>
  <c r="L673" i="25"/>
  <c r="L686" i="25"/>
  <c r="L675" i="25"/>
  <c r="L682" i="25"/>
  <c r="L710" i="25"/>
  <c r="L702" i="25"/>
  <c r="L714" i="25"/>
  <c r="L706" i="25"/>
  <c r="L698" i="25"/>
  <c r="H712" i="25"/>
  <c r="H704" i="25"/>
  <c r="H696" i="25"/>
  <c r="H688" i="25"/>
  <c r="H709" i="25"/>
  <c r="H701" i="25"/>
  <c r="H693" i="25"/>
  <c r="H685" i="25"/>
  <c r="H714" i="25"/>
  <c r="H711" i="25"/>
  <c r="H717" i="25"/>
  <c r="H708" i="25"/>
  <c r="H700" i="25"/>
  <c r="H692" i="25"/>
  <c r="H684" i="25"/>
  <c r="H713" i="25"/>
  <c r="H705" i="25"/>
  <c r="H697" i="25"/>
  <c r="H689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0" i="25"/>
  <c r="H706" i="25"/>
  <c r="H702" i="25"/>
  <c r="H698" i="25"/>
  <c r="H694" i="25"/>
  <c r="H690" i="25"/>
  <c r="H686" i="25"/>
  <c r="H682" i="25"/>
  <c r="H673" i="25"/>
  <c r="H681" i="25"/>
  <c r="H678" i="25"/>
  <c r="H670" i="25"/>
  <c r="H707" i="25"/>
  <c r="H703" i="25"/>
  <c r="H699" i="25"/>
  <c r="H695" i="25"/>
  <c r="H691" i="25"/>
  <c r="H687" i="25"/>
  <c r="H683" i="25"/>
  <c r="H675" i="25"/>
  <c r="H680" i="25"/>
  <c r="H672" i="25"/>
  <c r="H674" i="25"/>
  <c r="H669" i="25"/>
  <c r="H671" i="25"/>
  <c r="H646" i="25"/>
  <c r="H630" i="25"/>
  <c r="H716" i="25" s="1"/>
  <c r="H677" i="25"/>
  <c r="H648" i="25"/>
  <c r="H679" i="25"/>
  <c r="H647" i="25"/>
  <c r="H245" i="34"/>
  <c r="C614" i="24"/>
  <c r="C69" i="15"/>
  <c r="D181" i="34"/>
  <c r="C704" i="24"/>
  <c r="C51" i="15"/>
  <c r="G51" i="15" s="1"/>
  <c r="E53" i="34"/>
  <c r="C24" i="15"/>
  <c r="G24" i="15" s="1"/>
  <c r="C677" i="24"/>
  <c r="C85" i="34"/>
  <c r="C29" i="15"/>
  <c r="C682" i="24"/>
  <c r="F181" i="34"/>
  <c r="C53" i="15"/>
  <c r="C706" i="24"/>
  <c r="E117" i="34"/>
  <c r="C38" i="15"/>
  <c r="C691" i="24"/>
  <c r="D117" i="34"/>
  <c r="C37" i="15"/>
  <c r="C690" i="24"/>
  <c r="C181" i="34"/>
  <c r="C50" i="15"/>
  <c r="C703" i="24"/>
  <c r="C30" i="15"/>
  <c r="D85" i="34"/>
  <c r="C683" i="24"/>
  <c r="G17" i="15"/>
  <c r="H17" i="15" s="1"/>
  <c r="I17" i="15" s="1"/>
  <c r="I117" i="34"/>
  <c r="C42" i="15"/>
  <c r="C695" i="24"/>
  <c r="G53" i="34"/>
  <c r="C26" i="15"/>
  <c r="G26" i="15" s="1"/>
  <c r="C679" i="24"/>
  <c r="H309" i="34"/>
  <c r="C83" i="15"/>
  <c r="G83" i="15" s="1"/>
  <c r="C639" i="24"/>
  <c r="D309" i="34"/>
  <c r="C79" i="15"/>
  <c r="G79" i="15" s="1"/>
  <c r="C627" i="24"/>
  <c r="F149" i="34"/>
  <c r="C46" i="15"/>
  <c r="G46" i="15" s="1"/>
  <c r="C699" i="24"/>
  <c r="D12" i="33"/>
  <c r="E373" i="34"/>
  <c r="C94" i="15"/>
  <c r="G94" i="15" s="1"/>
  <c r="C149" i="34"/>
  <c r="C696" i="24"/>
  <c r="C43" i="15"/>
  <c r="E277" i="34"/>
  <c r="C73" i="15"/>
  <c r="G73" i="15" s="1"/>
  <c r="C634" i="24"/>
  <c r="C36" i="15"/>
  <c r="C117" i="34"/>
  <c r="C689" i="24"/>
  <c r="C64" i="15"/>
  <c r="C245" i="34"/>
  <c r="C628" i="24"/>
  <c r="C45" i="15"/>
  <c r="E149" i="34"/>
  <c r="C698" i="24"/>
  <c r="H21" i="34"/>
  <c r="C20" i="15"/>
  <c r="C673" i="24"/>
  <c r="D213" i="34"/>
  <c r="C58" i="15"/>
  <c r="G58" i="15" s="1"/>
  <c r="C711" i="24"/>
  <c r="G63" i="15" l="1"/>
  <c r="H30" i="15"/>
  <c r="I30" i="15" s="1"/>
  <c r="G30" i="15"/>
  <c r="G42" i="15"/>
  <c r="H42" i="15"/>
  <c r="I42" i="15" s="1"/>
  <c r="G50" i="15"/>
  <c r="H50" i="15"/>
  <c r="I50" i="15" s="1"/>
  <c r="H28" i="15"/>
  <c r="I28" i="15" s="1"/>
  <c r="G28" i="15"/>
  <c r="E716" i="25"/>
  <c r="H36" i="15"/>
  <c r="I36" i="15" s="1"/>
  <c r="G36" i="15"/>
  <c r="G53" i="15"/>
  <c r="H53" i="15"/>
  <c r="I53" i="15" s="1"/>
  <c r="C138" i="8"/>
  <c r="D417" i="24"/>
  <c r="H39" i="15"/>
  <c r="I39" i="15" s="1"/>
  <c r="G39" i="15"/>
  <c r="F710" i="25"/>
  <c r="F702" i="25"/>
  <c r="F694" i="25"/>
  <c r="F686" i="25"/>
  <c r="F707" i="25"/>
  <c r="F699" i="25"/>
  <c r="F691" i="25"/>
  <c r="F683" i="25"/>
  <c r="F712" i="25"/>
  <c r="F714" i="25"/>
  <c r="F706" i="25"/>
  <c r="F698" i="25"/>
  <c r="F690" i="25"/>
  <c r="F711" i="25"/>
  <c r="F703" i="25"/>
  <c r="F695" i="25"/>
  <c r="F687" i="25"/>
  <c r="F709" i="25"/>
  <c r="F705" i="25"/>
  <c r="F701" i="25"/>
  <c r="F697" i="25"/>
  <c r="F693" i="25"/>
  <c r="F689" i="25"/>
  <c r="F685" i="25"/>
  <c r="F674" i="25"/>
  <c r="F679" i="25"/>
  <c r="F671" i="25"/>
  <c r="F648" i="25"/>
  <c r="F647" i="25"/>
  <c r="F646" i="25"/>
  <c r="F630" i="25"/>
  <c r="F627" i="25"/>
  <c r="F717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2" i="25"/>
  <c r="F673" i="25"/>
  <c r="F713" i="25"/>
  <c r="F681" i="25"/>
  <c r="F678" i="25"/>
  <c r="F670" i="25"/>
  <c r="F628" i="25"/>
  <c r="F680" i="25"/>
  <c r="F672" i="25"/>
  <c r="F626" i="25"/>
  <c r="F716" i="25" s="1"/>
  <c r="F708" i="25"/>
  <c r="F669" i="25"/>
  <c r="F704" i="25"/>
  <c r="F700" i="25"/>
  <c r="F675" i="25"/>
  <c r="F696" i="25"/>
  <c r="F688" i="25"/>
  <c r="F629" i="25"/>
  <c r="F677" i="25"/>
  <c r="F692" i="25"/>
  <c r="F684" i="25"/>
  <c r="G48" i="15"/>
  <c r="H48" i="15"/>
  <c r="I48" i="15" s="1"/>
  <c r="G22" i="15"/>
  <c r="H22" i="15" s="1"/>
  <c r="I22" i="15" s="1"/>
  <c r="G69" i="15"/>
  <c r="H69" i="15" s="1"/>
  <c r="I69" i="15" s="1"/>
  <c r="H35" i="15"/>
  <c r="I35" i="15" s="1"/>
  <c r="G35" i="15"/>
  <c r="H29" i="15"/>
  <c r="I29" i="15" s="1"/>
  <c r="G29" i="15"/>
  <c r="G20" i="15"/>
  <c r="H20" i="15" s="1"/>
  <c r="I20" i="15" s="1"/>
  <c r="G43" i="15"/>
  <c r="H43" i="15"/>
  <c r="I43" i="15" s="1"/>
  <c r="C715" i="24"/>
  <c r="C648" i="24"/>
  <c r="M716" i="24" s="1"/>
  <c r="D615" i="24"/>
  <c r="H34" i="15"/>
  <c r="I34" i="15" s="1"/>
  <c r="G34" i="15"/>
  <c r="G45" i="15"/>
  <c r="H45" i="15"/>
  <c r="I45" i="15" s="1"/>
  <c r="H37" i="15"/>
  <c r="I37" i="15" s="1"/>
  <c r="G37" i="15"/>
  <c r="G41" i="15"/>
  <c r="H41" i="15"/>
  <c r="I41" i="15" s="1"/>
  <c r="H64" i="15"/>
  <c r="I64" i="15" s="1"/>
  <c r="G64" i="15"/>
  <c r="H38" i="15"/>
  <c r="I38" i="15" s="1"/>
  <c r="G38" i="15"/>
  <c r="I373" i="34"/>
  <c r="C716" i="24"/>
  <c r="G49" i="15"/>
  <c r="H49" i="15"/>
  <c r="I49" i="15" s="1"/>
  <c r="C168" i="8" l="1"/>
  <c r="D421" i="24"/>
  <c r="D716" i="24"/>
  <c r="D707" i="24"/>
  <c r="D699" i="24"/>
  <c r="D691" i="24"/>
  <c r="D683" i="24"/>
  <c r="D675" i="24"/>
  <c r="D644" i="24"/>
  <c r="D643" i="24"/>
  <c r="D709" i="24"/>
  <c r="D701" i="24"/>
  <c r="D693" i="24"/>
  <c r="D685" i="24"/>
  <c r="D677" i="24"/>
  <c r="D669" i="24"/>
  <c r="D711" i="24"/>
  <c r="D703" i="24"/>
  <c r="D713" i="24"/>
  <c r="D702" i="24"/>
  <c r="D697" i="24"/>
  <c r="D696" i="24"/>
  <c r="D695" i="24"/>
  <c r="D627" i="24"/>
  <c r="D710" i="24"/>
  <c r="D694" i="24"/>
  <c r="D692" i="24"/>
  <c r="D690" i="24"/>
  <c r="D623" i="24"/>
  <c r="D619" i="24"/>
  <c r="D704" i="24"/>
  <c r="D689" i="24"/>
  <c r="D688" i="24"/>
  <c r="D687" i="24"/>
  <c r="D625" i="24"/>
  <c r="D705" i="24"/>
  <c r="D686" i="24"/>
  <c r="D684" i="24"/>
  <c r="D682" i="24"/>
  <c r="D645" i="24"/>
  <c r="D628" i="24"/>
  <c r="D622" i="24"/>
  <c r="D618" i="24"/>
  <c r="D712" i="24"/>
  <c r="D706" i="24"/>
  <c r="D681" i="24"/>
  <c r="D680" i="24"/>
  <c r="D679" i="24"/>
  <c r="D708" i="24"/>
  <c r="D673" i="24"/>
  <c r="D672" i="24"/>
  <c r="D671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17" i="24"/>
  <c r="D698" i="24"/>
  <c r="D647" i="24"/>
  <c r="D678" i="24"/>
  <c r="D674" i="24"/>
  <c r="D646" i="24"/>
  <c r="D629" i="24"/>
  <c r="D621" i="24"/>
  <c r="D670" i="24"/>
  <c r="D620" i="24"/>
  <c r="D676" i="24"/>
  <c r="D626" i="24"/>
  <c r="D700" i="24"/>
  <c r="D616" i="24"/>
  <c r="D668" i="24"/>
  <c r="D715" i="24" l="1"/>
  <c r="E623" i="24"/>
  <c r="E612" i="24"/>
  <c r="C172" i="8"/>
  <c r="D424" i="24"/>
  <c r="C177" i="8" s="1"/>
  <c r="E712" i="24" l="1"/>
  <c r="E704" i="24"/>
  <c r="E696" i="24"/>
  <c r="E688" i="24"/>
  <c r="E680" i="24"/>
  <c r="E672" i="24"/>
  <c r="E706" i="24"/>
  <c r="E698" i="24"/>
  <c r="E690" i="24"/>
  <c r="E682" i="24"/>
  <c r="E674" i="24"/>
  <c r="E708" i="24"/>
  <c r="E710" i="24"/>
  <c r="E703" i="24"/>
  <c r="E694" i="24"/>
  <c r="E693" i="24"/>
  <c r="E692" i="24"/>
  <c r="E711" i="24"/>
  <c r="E691" i="24"/>
  <c r="E689" i="24"/>
  <c r="E687" i="24"/>
  <c r="E644" i="24"/>
  <c r="E625" i="24"/>
  <c r="E705" i="24"/>
  <c r="E686" i="24"/>
  <c r="E685" i="24"/>
  <c r="E684" i="24"/>
  <c r="E645" i="24"/>
  <c r="E628" i="24"/>
  <c r="E716" i="24"/>
  <c r="E683" i="24"/>
  <c r="E681" i="24"/>
  <c r="E679" i="24"/>
  <c r="E678" i="24"/>
  <c r="E677" i="24"/>
  <c r="E676" i="24"/>
  <c r="E646" i="24"/>
  <c r="E629" i="24"/>
  <c r="E626" i="24"/>
  <c r="E713" i="24"/>
  <c r="E701" i="24"/>
  <c r="E700" i="24"/>
  <c r="E670" i="24"/>
  <c r="E669" i="24"/>
  <c r="E668" i="24"/>
  <c r="E647" i="24"/>
  <c r="E707" i="24"/>
  <c r="E675" i="24"/>
  <c r="E671" i="24"/>
  <c r="E642" i="24"/>
  <c r="E638" i="24"/>
  <c r="E634" i="24"/>
  <c r="E630" i="24"/>
  <c r="E624" i="24"/>
  <c r="E709" i="24"/>
  <c r="E702" i="24"/>
  <c r="E636" i="24"/>
  <c r="E627" i="24"/>
  <c r="E641" i="24"/>
  <c r="E637" i="24"/>
  <c r="E633" i="24"/>
  <c r="E673" i="24"/>
  <c r="E697" i="24"/>
  <c r="E632" i="24"/>
  <c r="E639" i="24"/>
  <c r="E635" i="24"/>
  <c r="E631" i="24"/>
  <c r="E699" i="24"/>
  <c r="E695" i="24"/>
  <c r="E643" i="24"/>
  <c r="E640" i="24"/>
  <c r="E715" i="24" l="1"/>
  <c r="F624" i="24"/>
  <c r="F669" i="24" l="1"/>
  <c r="F705" i="24"/>
  <c r="F688" i="24"/>
  <c r="F712" i="24"/>
  <c r="F707" i="24"/>
  <c r="F638" i="24"/>
  <c r="F630" i="24"/>
  <c r="F694" i="24"/>
  <c r="F668" i="24"/>
  <c r="F711" i="24"/>
  <c r="F716" i="24"/>
  <c r="F686" i="24"/>
  <c r="F706" i="24"/>
  <c r="F675" i="24"/>
  <c r="F637" i="24"/>
  <c r="F702" i="24"/>
  <c r="F692" i="24"/>
  <c r="F703" i="24"/>
  <c r="F691" i="24"/>
  <c r="F684" i="24"/>
  <c r="F680" i="24"/>
  <c r="F674" i="24"/>
  <c r="F636" i="24"/>
  <c r="F699" i="24"/>
  <c r="F670" i="24"/>
  <c r="F709" i="24"/>
  <c r="F695" i="24"/>
  <c r="F690" i="24"/>
  <c r="F645" i="24"/>
  <c r="F678" i="24"/>
  <c r="F673" i="24"/>
  <c r="F635" i="24"/>
  <c r="F698" i="24"/>
  <c r="F700" i="24"/>
  <c r="F701" i="24"/>
  <c r="F687" i="24"/>
  <c r="F689" i="24"/>
  <c r="F628" i="24"/>
  <c r="F676" i="24"/>
  <c r="F642" i="24"/>
  <c r="F634" i="24"/>
  <c r="F697" i="24"/>
  <c r="F696" i="24"/>
  <c r="F693" i="24"/>
  <c r="F679" i="24"/>
  <c r="F644" i="24"/>
  <c r="F683" i="24"/>
  <c r="F646" i="24"/>
  <c r="F641" i="24"/>
  <c r="F633" i="24"/>
  <c r="F643" i="24"/>
  <c r="F710" i="24"/>
  <c r="F685" i="24"/>
  <c r="F671" i="24"/>
  <c r="F625" i="24"/>
  <c r="F682" i="24"/>
  <c r="F629" i="24"/>
  <c r="F640" i="24"/>
  <c r="F632" i="24"/>
  <c r="F627" i="24"/>
  <c r="F708" i="24"/>
  <c r="F677" i="24"/>
  <c r="F713" i="24"/>
  <c r="F704" i="24"/>
  <c r="F681" i="24"/>
  <c r="F626" i="24"/>
  <c r="F639" i="24"/>
  <c r="F631" i="24"/>
  <c r="F647" i="24"/>
  <c r="F672" i="24"/>
  <c r="G625" i="24" l="1"/>
  <c r="F715" i="24"/>
  <c r="G700" i="24" l="1"/>
  <c r="G711" i="24"/>
  <c r="G685" i="24"/>
  <c r="G629" i="24"/>
  <c r="G640" i="24"/>
  <c r="G632" i="24"/>
  <c r="G696" i="24"/>
  <c r="G689" i="24"/>
  <c r="G642" i="24"/>
  <c r="G692" i="24"/>
  <c r="G704" i="24"/>
  <c r="G683" i="24"/>
  <c r="G626" i="24"/>
  <c r="G639" i="24"/>
  <c r="G631" i="24"/>
  <c r="G695" i="24"/>
  <c r="G713" i="24"/>
  <c r="G691" i="24"/>
  <c r="G706" i="24"/>
  <c r="G684" i="24"/>
  <c r="G688" i="24"/>
  <c r="G681" i="24"/>
  <c r="G707" i="24"/>
  <c r="G638" i="24"/>
  <c r="G630" i="24"/>
  <c r="G694" i="24"/>
  <c r="G699" i="24"/>
  <c r="G627" i="24"/>
  <c r="G698" i="24"/>
  <c r="G676" i="24"/>
  <c r="G687" i="24"/>
  <c r="G716" i="24"/>
  <c r="G677" i="24"/>
  <c r="G637" i="24"/>
  <c r="G672" i="24"/>
  <c r="G644" i="24"/>
  <c r="G643" i="24"/>
  <c r="G634" i="24"/>
  <c r="G690" i="24"/>
  <c r="G668" i="24"/>
  <c r="G686" i="24"/>
  <c r="G680" i="24"/>
  <c r="G675" i="24"/>
  <c r="G636" i="24"/>
  <c r="G671" i="24"/>
  <c r="G701" i="24"/>
  <c r="G669" i="24"/>
  <c r="G647" i="24"/>
  <c r="G682" i="24"/>
  <c r="G710" i="24"/>
  <c r="G645" i="24"/>
  <c r="G679" i="24"/>
  <c r="G673" i="24"/>
  <c r="G635" i="24"/>
  <c r="G670" i="24"/>
  <c r="G697" i="24"/>
  <c r="G703" i="24"/>
  <c r="G674" i="24"/>
  <c r="G702" i="24"/>
  <c r="G628" i="24"/>
  <c r="H628" i="24" s="1"/>
  <c r="G678" i="24"/>
  <c r="G708" i="24"/>
  <c r="G712" i="24"/>
  <c r="G705" i="24"/>
  <c r="G646" i="24"/>
  <c r="G641" i="24"/>
  <c r="G633" i="24"/>
  <c r="G709" i="24"/>
  <c r="G693" i="24"/>
  <c r="G715" i="24" l="1"/>
  <c r="H679" i="24"/>
  <c r="H716" i="24"/>
  <c r="H646" i="24"/>
  <c r="H641" i="24"/>
  <c r="H633" i="24"/>
  <c r="H708" i="24"/>
  <c r="H693" i="24"/>
  <c r="H686" i="24"/>
  <c r="H671" i="24"/>
  <c r="H707" i="24"/>
  <c r="H629" i="24"/>
  <c r="H640" i="24"/>
  <c r="H632" i="24"/>
  <c r="H701" i="24"/>
  <c r="H692" i="24"/>
  <c r="H704" i="24"/>
  <c r="H713" i="24"/>
  <c r="H685" i="24"/>
  <c r="H712" i="24"/>
  <c r="H639" i="24"/>
  <c r="H631" i="24"/>
  <c r="H700" i="24"/>
  <c r="H691" i="24"/>
  <c r="H688" i="24"/>
  <c r="H705" i="24"/>
  <c r="H684" i="24"/>
  <c r="H706" i="24"/>
  <c r="H638" i="24"/>
  <c r="H630" i="24"/>
  <c r="H699" i="24"/>
  <c r="H644" i="24"/>
  <c r="H645" i="24"/>
  <c r="H711" i="24"/>
  <c r="H697" i="24"/>
  <c r="H683" i="24"/>
  <c r="H677" i="24"/>
  <c r="H637" i="24"/>
  <c r="H674" i="24"/>
  <c r="H669" i="24"/>
  <c r="H702" i="24"/>
  <c r="H709" i="24"/>
  <c r="H703" i="24"/>
  <c r="H689" i="24"/>
  <c r="H682" i="24"/>
  <c r="H676" i="24"/>
  <c r="H636" i="24"/>
  <c r="H672" i="24"/>
  <c r="H668" i="24"/>
  <c r="H698" i="24"/>
  <c r="H696" i="24"/>
  <c r="H695" i="24"/>
  <c r="H681" i="24"/>
  <c r="H680" i="24"/>
  <c r="H675" i="24"/>
  <c r="H635" i="24"/>
  <c r="H670" i="24"/>
  <c r="H643" i="24"/>
  <c r="H694" i="24"/>
  <c r="H687" i="24"/>
  <c r="H673" i="24"/>
  <c r="H678" i="24"/>
  <c r="H642" i="24"/>
  <c r="H634" i="24"/>
  <c r="H647" i="24"/>
  <c r="H710" i="24"/>
  <c r="H690" i="24"/>
  <c r="H715" i="24" l="1"/>
  <c r="I629" i="24"/>
  <c r="I700" i="24" l="1"/>
  <c r="I686" i="24"/>
  <c r="I705" i="24"/>
  <c r="I675" i="24"/>
  <c r="I635" i="24"/>
  <c r="I673" i="24"/>
  <c r="I709" i="24"/>
  <c r="I644" i="24"/>
  <c r="I711" i="24"/>
  <c r="I638" i="24"/>
  <c r="I669" i="24"/>
  <c r="I689" i="24"/>
  <c r="I692" i="24"/>
  <c r="I678" i="24"/>
  <c r="I682" i="24"/>
  <c r="I642" i="24"/>
  <c r="I634" i="24"/>
  <c r="I672" i="24"/>
  <c r="I698" i="24"/>
  <c r="I710" i="24"/>
  <c r="I712" i="24"/>
  <c r="I687" i="24"/>
  <c r="I684" i="24"/>
  <c r="I670" i="24"/>
  <c r="I681" i="24"/>
  <c r="I641" i="24"/>
  <c r="I633" i="24"/>
  <c r="I701" i="24"/>
  <c r="I697" i="24"/>
  <c r="I693" i="24"/>
  <c r="I696" i="24"/>
  <c r="I703" i="24"/>
  <c r="I706" i="24"/>
  <c r="I707" i="24"/>
  <c r="I676" i="24"/>
  <c r="I647" i="24"/>
  <c r="I680" i="24"/>
  <c r="I640" i="24"/>
  <c r="I632" i="24"/>
  <c r="I699" i="24"/>
  <c r="I685" i="24"/>
  <c r="I630" i="24"/>
  <c r="I679" i="24"/>
  <c r="I668" i="24"/>
  <c r="I646" i="24"/>
  <c r="I716" i="24"/>
  <c r="I639" i="24"/>
  <c r="I631" i="24"/>
  <c r="I671" i="24"/>
  <c r="I695" i="24"/>
  <c r="I645" i="24"/>
  <c r="I691" i="24"/>
  <c r="I637" i="24"/>
  <c r="I690" i="24"/>
  <c r="I702" i="24"/>
  <c r="I643" i="24"/>
  <c r="I708" i="24"/>
  <c r="I694" i="24"/>
  <c r="I704" i="24"/>
  <c r="I677" i="24"/>
  <c r="I636" i="24"/>
  <c r="I674" i="24"/>
  <c r="I713" i="24"/>
  <c r="I688" i="24"/>
  <c r="I683" i="24"/>
  <c r="I715" i="24" l="1"/>
  <c r="J630" i="24"/>
  <c r="J713" i="24" l="1"/>
  <c r="J699" i="24"/>
  <c r="J701" i="24"/>
  <c r="J640" i="24"/>
  <c r="J632" i="24"/>
  <c r="J669" i="24"/>
  <c r="J695" i="24"/>
  <c r="J690" i="24"/>
  <c r="J711" i="24"/>
  <c r="J631" i="24"/>
  <c r="J694" i="24"/>
  <c r="J682" i="24"/>
  <c r="J688" i="24"/>
  <c r="J643" i="24"/>
  <c r="J686" i="24"/>
  <c r="J685" i="24"/>
  <c r="J705" i="24"/>
  <c r="J691" i="24"/>
  <c r="J639" i="24"/>
  <c r="J647" i="24"/>
  <c r="L647" i="24" s="1"/>
  <c r="J635" i="24"/>
  <c r="J668" i="24"/>
  <c r="J684" i="24"/>
  <c r="J697" i="24"/>
  <c r="J683" i="24"/>
  <c r="J706" i="24"/>
  <c r="J638" i="24"/>
  <c r="J712" i="24"/>
  <c r="J708" i="24"/>
  <c r="J693" i="24"/>
  <c r="J680" i="24"/>
  <c r="J675" i="24"/>
  <c r="J637" i="24"/>
  <c r="J676" i="24"/>
  <c r="J704" i="24"/>
  <c r="J636" i="24"/>
  <c r="J687" i="24"/>
  <c r="J673" i="24"/>
  <c r="J696" i="24"/>
  <c r="J671" i="24"/>
  <c r="J702" i="24"/>
  <c r="J689" i="24"/>
  <c r="J679" i="24"/>
  <c r="J700" i="24"/>
  <c r="J710" i="24"/>
  <c r="J681" i="24"/>
  <c r="J678" i="24"/>
  <c r="J698" i="24"/>
  <c r="J677" i="24"/>
  <c r="J642" i="24"/>
  <c r="J703" i="24"/>
  <c r="J644" i="24"/>
  <c r="K644" i="24" s="1"/>
  <c r="J674" i="24"/>
  <c r="J672" i="24"/>
  <c r="J692" i="24"/>
  <c r="J634" i="24"/>
  <c r="J670" i="24"/>
  <c r="J646" i="24"/>
  <c r="J633" i="24"/>
  <c r="J716" i="24"/>
  <c r="J707" i="24"/>
  <c r="J709" i="24"/>
  <c r="J641" i="24"/>
  <c r="J645" i="24"/>
  <c r="K694" i="24" l="1"/>
  <c r="K680" i="24"/>
  <c r="K673" i="24"/>
  <c r="K668" i="24"/>
  <c r="K715" i="24" s="1"/>
  <c r="K691" i="24"/>
  <c r="K705" i="24"/>
  <c r="K686" i="24"/>
  <c r="K672" i="24"/>
  <c r="K671" i="24"/>
  <c r="K713" i="24"/>
  <c r="K690" i="24"/>
  <c r="K681" i="24"/>
  <c r="K678" i="24"/>
  <c r="K706" i="24"/>
  <c r="K669" i="24"/>
  <c r="K709" i="24"/>
  <c r="K711" i="24"/>
  <c r="K677" i="24"/>
  <c r="K670" i="24"/>
  <c r="K716" i="24"/>
  <c r="K708" i="24"/>
  <c r="K697" i="24"/>
  <c r="K684" i="24"/>
  <c r="K687" i="24"/>
  <c r="K712" i="24"/>
  <c r="K676" i="24"/>
  <c r="K701" i="24"/>
  <c r="K695" i="24"/>
  <c r="K683" i="24"/>
  <c r="K679" i="24"/>
  <c r="K704" i="24"/>
  <c r="K675" i="24"/>
  <c r="K700" i="24"/>
  <c r="K693" i="24"/>
  <c r="K682" i="24"/>
  <c r="K710" i="24"/>
  <c r="K696" i="24"/>
  <c r="K674" i="24"/>
  <c r="K699" i="24"/>
  <c r="K703" i="24"/>
  <c r="K689" i="24"/>
  <c r="K702" i="24"/>
  <c r="K688" i="24"/>
  <c r="K707" i="24"/>
  <c r="K698" i="24"/>
  <c r="K692" i="24"/>
  <c r="K685" i="24"/>
  <c r="J715" i="24"/>
  <c r="L691" i="24"/>
  <c r="M691" i="24" s="1"/>
  <c r="L669" i="24"/>
  <c r="M669" i="24" s="1"/>
  <c r="D23" i="34" s="1"/>
  <c r="L708" i="24"/>
  <c r="M708" i="24" s="1"/>
  <c r="H183" i="34" s="1"/>
  <c r="L702" i="24"/>
  <c r="M702" i="24" s="1"/>
  <c r="I151" i="34" s="1"/>
  <c r="L705" i="24"/>
  <c r="M705" i="24" s="1"/>
  <c r="E183" i="34" s="1"/>
  <c r="L678" i="24"/>
  <c r="M678" i="24" s="1"/>
  <c r="L683" i="24"/>
  <c r="M683" i="24" s="1"/>
  <c r="D87" i="34" s="1"/>
  <c r="L711" i="24"/>
  <c r="M711" i="24" s="1"/>
  <c r="D215" i="34" s="1"/>
  <c r="L700" i="24"/>
  <c r="M700" i="24" s="1"/>
  <c r="G151" i="34" s="1"/>
  <c r="L694" i="24"/>
  <c r="M694" i="24" s="1"/>
  <c r="H119" i="34" s="1"/>
  <c r="L681" i="24"/>
  <c r="M681" i="24" s="1"/>
  <c r="I55" i="34" s="1"/>
  <c r="L674" i="24"/>
  <c r="M674" i="24" s="1"/>
  <c r="I23" i="34" s="1"/>
  <c r="L675" i="24"/>
  <c r="M675" i="24" s="1"/>
  <c r="C55" i="34" s="1"/>
  <c r="L703" i="24"/>
  <c r="M703" i="24" s="1"/>
  <c r="C183" i="34" s="1"/>
  <c r="L698" i="24"/>
  <c r="M698" i="24" s="1"/>
  <c r="E151" i="34" s="1"/>
  <c r="L692" i="24"/>
  <c r="M692" i="24" s="1"/>
  <c r="L680" i="24"/>
  <c r="M680" i="24" s="1"/>
  <c r="H55" i="34" s="1"/>
  <c r="L704" i="24"/>
  <c r="M704" i="24" s="1"/>
  <c r="D183" i="34" s="1"/>
  <c r="L709" i="24"/>
  <c r="M709" i="24" s="1"/>
  <c r="I183" i="34" s="1"/>
  <c r="L713" i="24"/>
  <c r="M713" i="24" s="1"/>
  <c r="F215" i="34" s="1"/>
  <c r="L670" i="24"/>
  <c r="M670" i="24" s="1"/>
  <c r="E23" i="34" s="1"/>
  <c r="L690" i="24"/>
  <c r="M690" i="24" s="1"/>
  <c r="D119" i="34" s="1"/>
  <c r="L679" i="24"/>
  <c r="M679" i="24" s="1"/>
  <c r="L676" i="24"/>
  <c r="M676" i="24" s="1"/>
  <c r="D55" i="34" s="1"/>
  <c r="L701" i="24"/>
  <c r="M701" i="24" s="1"/>
  <c r="H151" i="34" s="1"/>
  <c r="L712" i="24"/>
  <c r="M712" i="24" s="1"/>
  <c r="E215" i="34" s="1"/>
  <c r="L668" i="24"/>
  <c r="L710" i="24"/>
  <c r="M710" i="24" s="1"/>
  <c r="C215" i="34" s="1"/>
  <c r="L686" i="24"/>
  <c r="M686" i="24" s="1"/>
  <c r="G87" i="34" s="1"/>
  <c r="L716" i="24"/>
  <c r="L693" i="24"/>
  <c r="M693" i="24" s="1"/>
  <c r="L673" i="24"/>
  <c r="M673" i="24" s="1"/>
  <c r="H23" i="34" s="1"/>
  <c r="L697" i="24"/>
  <c r="M697" i="24" s="1"/>
  <c r="D151" i="34" s="1"/>
  <c r="L689" i="24"/>
  <c r="M689" i="24" s="1"/>
  <c r="C119" i="34" s="1"/>
  <c r="L682" i="24"/>
  <c r="M682" i="24" s="1"/>
  <c r="C87" i="34" s="1"/>
  <c r="L707" i="24"/>
  <c r="M707" i="24" s="1"/>
  <c r="G183" i="34" s="1"/>
  <c r="L685" i="24"/>
  <c r="M685" i="24" s="1"/>
  <c r="F87" i="34" s="1"/>
  <c r="L672" i="24"/>
  <c r="M672" i="24" s="1"/>
  <c r="G23" i="34" s="1"/>
  <c r="L696" i="24"/>
  <c r="M696" i="24" s="1"/>
  <c r="C151" i="34" s="1"/>
  <c r="L688" i="24"/>
  <c r="M688" i="24" s="1"/>
  <c r="I87" i="34" s="1"/>
  <c r="L684" i="24"/>
  <c r="M684" i="24" s="1"/>
  <c r="E87" i="34" s="1"/>
  <c r="L699" i="24"/>
  <c r="M699" i="24" s="1"/>
  <c r="F151" i="34" s="1"/>
  <c r="L677" i="24"/>
  <c r="M677" i="24" s="1"/>
  <c r="L671" i="24"/>
  <c r="M671" i="24" s="1"/>
  <c r="F23" i="34" s="1"/>
  <c r="L695" i="24"/>
  <c r="M695" i="24" s="1"/>
  <c r="I119" i="34" s="1"/>
  <c r="L687" i="24"/>
  <c r="M687" i="24" s="1"/>
  <c r="H87" i="34" s="1"/>
  <c r="L706" i="24"/>
  <c r="M706" i="24" s="1"/>
  <c r="F183" i="34" s="1"/>
  <c r="F119" i="34" l="1"/>
  <c r="F55" i="34"/>
  <c r="G119" i="34"/>
  <c r="G55" i="34"/>
  <c r="L715" i="24"/>
  <c r="M668" i="24"/>
  <c r="E55" i="34"/>
  <c r="E119" i="34"/>
  <c r="C23" i="34" l="1"/>
  <c r="M715" i="24"/>
  <c r="C184" i="24" l="1"/>
  <c r="C187" i="24"/>
  <c r="C181" i="24"/>
  <c r="C183" i="24" l="1"/>
  <c r="C186" i="24"/>
  <c r="G2" i="28"/>
  <c r="C9" i="5"/>
  <c r="J2" i="28"/>
  <c r="C12" i="5"/>
  <c r="D2" i="30"/>
  <c r="C6" i="5"/>
  <c r="D2" i="28"/>
  <c r="C185" i="24"/>
  <c r="D189" i="24" s="1"/>
  <c r="C14" i="5" s="1"/>
  <c r="I2" i="28" l="1"/>
  <c r="C11" i="5"/>
  <c r="F2" i="28"/>
  <c r="C8" i="5"/>
  <c r="H2" i="28"/>
  <c r="C10" i="5"/>
</calcChain>
</file>

<file path=xl/sharedStrings.xml><?xml version="1.0" encoding="utf-8"?>
<sst xmlns="http://schemas.openxmlformats.org/spreadsheetml/2006/main" count="4834" uniqueCount="1370">
  <si>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</si>
  <si>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</si>
  <si>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</si>
  <si>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</si>
  <si>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</si>
  <si>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</si>
  <si>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</si>
  <si>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</si>
  <si>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</si>
  <si>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</si>
  <si>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</si>
  <si>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</si>
  <si>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</si>
  <si>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</si>
  <si>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</si>
  <si>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</si>
  <si>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</si>
  <si>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</si>
  <si>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</si>
  <si>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</si>
  <si>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</si>
  <si>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</si>
  <si>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</si>
  <si>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</si>
  <si>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</si>
  <si>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</si>
  <si>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</si>
  <si>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</si>
  <si>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</si>
  <si>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</si>
  <si>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</si>
  <si>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</si>
  <si>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</si>
  <si>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</si>
  <si>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</si>
  <si>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</si>
  <si>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</si>
  <si>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</si>
  <si>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</si>
  <si>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</si>
  <si>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</si>
  <si>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</si>
  <si>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</si>
  <si>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</si>
  <si>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</si>
  <si>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</si>
  <si>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</si>
  <si>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</si>
  <si>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</si>
  <si>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</si>
  <si>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</si>
  <si>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</si>
  <si>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</si>
  <si>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</si>
  <si>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</si>
  <si>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</si>
  <si>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</si>
  <si>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</si>
  <si>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</si>
  <si>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</si>
  <si>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</si>
  <si>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</si>
  <si>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</si>
  <si>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</si>
  <si>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</si>
  <si>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</si>
  <si>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</si>
  <si>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</si>
  <si>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</si>
  <si>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</si>
  <si>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</si>
  <si>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</si>
  <si>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</si>
  <si>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</si>
  <si>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</si>
  <si>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</si>
  <si>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</si>
  <si>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</si>
  <si>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</si>
  <si>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</si>
  <si>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</si>
  <si>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</si>
  <si>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</si>
  <si>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</si>
  <si>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</si>
  <si>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</si>
  <si>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</si>
  <si>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</si>
  <si>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</si>
  <si>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</si>
  <si>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</si>
  <si>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</si>
  <si>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</si>
  <si>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</si>
  <si>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</si>
  <si>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</si>
  <si>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</si>
  <si>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</si>
  <si>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</si>
  <si>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</si>
  <si>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</si>
  <si>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</si>
  <si>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</si>
  <si>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</si>
  <si>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</si>
  <si>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</si>
  <si>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</si>
  <si>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</si>
  <si>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</si>
  <si>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</si>
  <si>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</si>
  <si>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</si>
  <si>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</si>
  <si>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</si>
  <si>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</si>
  <si>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</si>
  <si>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</si>
  <si>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</si>
  <si>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</si>
  <si>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</si>
  <si>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</si>
  <si>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</si>
  <si>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</si>
  <si>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</si>
  <si>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</si>
  <si>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</si>
  <si>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</si>
  <si>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</si>
  <si>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</si>
  <si>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</si>
  <si>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</si>
  <si>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</si>
  <si>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</si>
  <si>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</si>
  <si>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</si>
  <si>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</si>
  <si>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</si>
  <si>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</si>
  <si>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</si>
  <si>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</si>
  <si>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</si>
  <si>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</si>
  <si>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</si>
  <si>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</si>
  <si>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</si>
  <si>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</si>
  <si>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</si>
  <si>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</si>
  <si>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</si>
  <si>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</si>
  <si>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</si>
  <si>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</si>
  <si>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</si>
  <si>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</si>
  <si>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</si>
  <si>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</si>
  <si>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</si>
  <si>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</si>
  <si>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</si>
  <si>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</si>
  <si>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</si>
  <si>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</si>
  <si>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</si>
  <si>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</si>
  <si>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</si>
  <si>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</si>
  <si>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</si>
  <si>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</si>
  <si>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</si>
  <si>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</si>
  <si>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</si>
  <si>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</si>
  <si>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</si>
  <si>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</si>
  <si>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</si>
  <si>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</si>
  <si>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</si>
  <si>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</si>
  <si>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</si>
  <si>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</si>
  <si>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</si>
  <si>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</si>
  <si>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</si>
  <si>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</si>
  <si>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</si>
  <si>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</si>
  <si>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</si>
  <si>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</si>
  <si>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</si>
  <si>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</si>
  <si>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</si>
  <si>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</si>
  <si>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</si>
  <si>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</si>
  <si>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</si>
  <si>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</si>
  <si>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</si>
  <si>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</si>
  <si>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</si>
  <si>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</si>
  <si>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</si>
  <si>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</si>
  <si>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</si>
  <si>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</si>
  <si>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</si>
  <si>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</si>
  <si>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</si>
  <si>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</si>
  <si>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</si>
  <si>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</si>
  <si>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</si>
  <si>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</si>
  <si>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</si>
  <si>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</si>
  <si>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</si>
  <si>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</si>
  <si>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</si>
  <si>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</si>
  <si>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</si>
  <si>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</si>
  <si>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</si>
  <si>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</si>
  <si>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</si>
  <si>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</si>
  <si>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</si>
  <si>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</si>
  <si>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</si>
  <si>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</si>
  <si>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</si>
  <si>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</si>
  <si>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</si>
  <si>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</si>
  <si>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</si>
  <si>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</si>
  <si>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</si>
  <si>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</si>
  <si>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</si>
  <si>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</si>
  <si>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</si>
  <si>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</si>
  <si>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</si>
  <si>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</si>
  <si>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</si>
  <si>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</si>
  <si>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</si>
  <si>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</si>
  <si>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</si>
  <si>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</si>
  <si>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</si>
  <si>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</si>
  <si>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</si>
  <si>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</si>
  <si>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</si>
  <si>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</si>
  <si>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</si>
  <si>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</si>
  <si>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</si>
  <si>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</si>
  <si>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</si>
  <si>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</si>
  <si>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</si>
  <si>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</si>
  <si>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#VALUE!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</si>
  <si>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</si>
  <si>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</si>
  <si>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</si>
  <si>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</si>
  <si>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</si>
  <si>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</si>
  <si>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</si>
  <si>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</si>
  <si>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</si>
  <si>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</si>
  <si>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</si>
  <si>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</si>
  <si>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</si>
  <si>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</si>
  <si>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</si>
  <si>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</si>
  <si>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</si>
  <si>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</si>
  <si>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</si>
  <si>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</si>
  <si>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</si>
  <si>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</si>
  <si>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</si>
  <si>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</si>
  <si>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</si>
  <si>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</si>
  <si>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</si>
  <si>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</si>
  <si>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</si>
  <si>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</si>
  <si>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</si>
  <si>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</si>
  <si>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</si>
  <si>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</si>
  <si>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</si>
  <si>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</si>
  <si>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</si>
  <si>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</si>
  <si>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</si>
  <si>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Swedish Edmonds</t>
  </si>
  <si>
    <t>Mailing Address</t>
  </si>
  <si>
    <t>21601 76th Avenue West</t>
  </si>
  <si>
    <t>City</t>
  </si>
  <si>
    <t>Edmonds</t>
  </si>
  <si>
    <t>State</t>
  </si>
  <si>
    <t>WA</t>
  </si>
  <si>
    <t>Zip</t>
  </si>
  <si>
    <t>County</t>
  </si>
  <si>
    <t>Snohomish</t>
  </si>
  <si>
    <t>Chief Executive Officer</t>
  </si>
  <si>
    <t>Elizabeth Wako</t>
  </si>
  <si>
    <t>Chief Financial Officer</t>
  </si>
  <si>
    <t>Mary Beth Formby</t>
  </si>
  <si>
    <t>Chair of Governing Board</t>
  </si>
  <si>
    <t>R. Omar Riojas</t>
  </si>
  <si>
    <t>Telephone Number</t>
  </si>
  <si>
    <t>(425) 640-4000</t>
  </si>
  <si>
    <t>Facsimile Number</t>
  </si>
  <si>
    <t>(425) 640-4010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</si>
  <si>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</si>
  <si>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</si>
  <si>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</si>
  <si>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</si>
  <si>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</si>
  <si>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</si>
  <si>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</si>
  <si>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</si>
  <si>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</si>
  <si>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</si>
  <si>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</si>
  <si>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</si>
  <si>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</si>
  <si>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</si>
  <si>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</si>
  <si>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</si>
  <si>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</si>
  <si>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</si>
  <si>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</si>
  <si>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</si>
  <si>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</si>
  <si>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</si>
  <si>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</si>
  <si>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</si>
  <si>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</si>
  <si>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</si>
  <si>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</si>
  <si>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</si>
  <si>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</si>
  <si>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</si>
  <si>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</si>
  <si>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</si>
  <si>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</si>
  <si>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</si>
  <si>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</si>
  <si>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</si>
  <si>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</si>
  <si>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</si>
  <si>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</si>
  <si>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</si>
  <si>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</si>
  <si>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</si>
  <si>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</si>
  <si>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</si>
  <si>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</si>
  <si>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</si>
  <si>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</si>
  <si>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</si>
  <si>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</si>
  <si>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</si>
  <si>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</si>
  <si>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</si>
  <si>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</si>
  <si>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</si>
  <si>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</si>
  <si>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</si>
  <si>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</si>
  <si>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</si>
  <si>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</si>
  <si>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</si>
  <si>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</si>
  <si>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</si>
  <si>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</si>
  <si>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</si>
  <si>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</si>
  <si>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</si>
  <si>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</si>
  <si>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</si>
  <si>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</si>
  <si>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</si>
  <si>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</si>
  <si>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</si>
  <si>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</si>
  <si>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</si>
  <si>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</si>
  <si>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</si>
  <si>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</si>
  <si>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</si>
  <si>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</si>
  <si>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</si>
  <si>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</si>
  <si>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</si>
  <si>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</si>
  <si>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</si>
  <si>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</si>
  <si>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</si>
  <si>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</si>
  <si>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</si>
  <si>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</si>
  <si>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</si>
  <si>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</si>
  <si>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</si>
  <si>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</si>
  <si>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</si>
  <si>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</si>
  <si>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</si>
  <si>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</si>
  <si>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</si>
  <si>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</si>
  <si>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</si>
  <si>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</si>
  <si>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</si>
  <si>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</si>
  <si>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</si>
  <si>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</si>
  <si>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</si>
  <si>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</si>
  <si>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</si>
  <si>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</si>
  <si>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</si>
  <si>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</si>
  <si>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</si>
  <si>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</si>
  <si>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</si>
  <si>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</si>
  <si>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</si>
  <si>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</si>
  <si>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</si>
  <si>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</si>
  <si>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</si>
  <si>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</si>
  <si>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</si>
  <si>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</si>
  <si>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</si>
  <si>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</si>
  <si>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</si>
  <si>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</si>
  <si>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</si>
  <si>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</si>
  <si>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</si>
  <si>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</si>
  <si>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</si>
  <si>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</si>
  <si>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</si>
  <si>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</si>
  <si>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</si>
  <si>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</si>
  <si>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</si>
  <si>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</si>
  <si>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</si>
  <si>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</si>
  <si>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</si>
  <si>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</si>
  <si>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</si>
  <si>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</si>
  <si>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</si>
  <si>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</si>
  <si>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</si>
  <si>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</si>
  <si>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</si>
  <si>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</si>
  <si>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</si>
  <si>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</si>
  <si>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</si>
  <si>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</si>
  <si>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</si>
  <si>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</si>
  <si>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</si>
  <si>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</si>
  <si>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</si>
  <si>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</si>
  <si>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</si>
  <si>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</si>
  <si>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</si>
  <si>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</si>
  <si>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</si>
  <si>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</si>
  <si>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</si>
  <si>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</si>
  <si>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</si>
  <si>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</si>
  <si>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</si>
  <si>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</si>
  <si>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</si>
  <si>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</si>
  <si>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</si>
  <si>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</si>
  <si>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</si>
  <si>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</si>
  <si>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</si>
  <si>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</si>
  <si>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</si>
  <si>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</si>
  <si>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</si>
  <si>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</si>
  <si>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</si>
  <si>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</si>
  <si>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</si>
  <si>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</si>
  <si>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</si>
  <si>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</si>
  <si>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</si>
  <si>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</si>
  <si>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</si>
  <si>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</si>
  <si>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</si>
  <si>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</si>
  <si>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</si>
  <si>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</si>
  <si>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</si>
  <si>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</si>
  <si>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</si>
  <si>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</si>
  <si>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</si>
  <si>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</si>
  <si>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</si>
  <si>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</si>
  <si>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</si>
  <si>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</si>
  <si>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</si>
  <si>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</si>
  <si>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</si>
  <si>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</si>
  <si>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</si>
  <si>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</si>
  <si>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</si>
  <si>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</si>
  <si>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</si>
  <si>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</si>
  <si>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</si>
  <si>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</si>
  <si>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</si>
  <si>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</si>
  <si>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</si>
  <si>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</si>
  <si>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</si>
  <si>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</si>
  <si>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</si>
  <si>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</si>
  <si>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</si>
  <si>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</si>
  <si>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</si>
  <si>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</si>
  <si>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</si>
  <si>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</si>
  <si>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</si>
  <si>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</si>
  <si>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</si>
  <si>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</si>
  <si>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</si>
  <si>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</si>
  <si>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</si>
  <si>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</si>
  <si>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</si>
  <si>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</si>
  <si>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</si>
  <si>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</si>
  <si>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</si>
  <si>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</si>
  <si>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</si>
  <si>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</si>
  <si>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</si>
  <si>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</si>
  <si>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</si>
  <si>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</si>
  <si>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</si>
  <si>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</si>
  <si>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</si>
  <si>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</si>
  <si>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</si>
  <si>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</si>
  <si>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</si>
  <si>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</si>
  <si>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</si>
  <si>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</si>
  <si>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</si>
  <si>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</si>
  <si>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</si>
  <si>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</si>
  <si>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</si>
  <si>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</si>
  <si>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</si>
  <si>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</si>
  <si>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</si>
  <si>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</si>
  <si>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</si>
  <si>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</si>
  <si>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</si>
  <si>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</si>
  <si>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</si>
  <si>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</si>
  <si>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</si>
  <si>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</si>
  <si>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</si>
  <si>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</si>
  <si>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</si>
  <si>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</si>
  <si>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</si>
  <si>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</si>
  <si>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</si>
  <si>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</si>
  <si>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</si>
  <si>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</si>
  <si>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</si>
  <si>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</si>
  <si>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</si>
  <si>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</si>
  <si>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</si>
  <si>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</si>
  <si>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</si>
  <si>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</si>
  <si>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</si>
  <si>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</si>
  <si>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</si>
  <si>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</si>
  <si>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</si>
  <si>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</si>
  <si>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</si>
  <si>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</si>
  <si>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</si>
  <si>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</si>
  <si>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</si>
  <si>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</si>
  <si>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</si>
  <si>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</si>
  <si>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</si>
  <si>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</si>
  <si>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</si>
  <si>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</si>
  <si>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</si>
  <si>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</si>
  <si>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</si>
  <si>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</si>
  <si>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</si>
  <si>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</si>
  <si>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</si>
  <si>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</si>
  <si>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</si>
  <si>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</si>
  <si>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</si>
  <si>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</si>
  <si>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</si>
  <si>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</si>
  <si>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</si>
  <si>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</si>
  <si>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</si>
  <si>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</si>
  <si>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</si>
  <si>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</si>
  <si>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</si>
  <si>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</si>
  <si>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</si>
  <si>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</si>
  <si>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</si>
  <si>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</si>
  <si>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</si>
  <si>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</si>
  <si>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</si>
  <si>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</si>
  <si>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</si>
  <si>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</si>
  <si>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</si>
  <si>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</si>
  <si>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</si>
  <si>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</si>
  <si>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</si>
  <si>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</si>
  <si>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</si>
  <si>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</si>
  <si>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</si>
  <si>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</si>
  <si>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</si>
  <si>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</si>
  <si>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</si>
  <si>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</si>
  <si>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</si>
  <si>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</si>
  <si>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</si>
  <si>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</si>
  <si>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</si>
  <si>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</si>
  <si>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</si>
  <si>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</si>
  <si>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</si>
  <si>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</si>
  <si>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</si>
  <si>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</si>
  <si>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</si>
  <si>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</si>
  <si>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</si>
  <si>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</si>
  <si>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</si>
  <si>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</si>
  <si>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</si>
  <si>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</si>
  <si>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</si>
  <si>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</si>
  <si>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</si>
  <si>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</si>
  <si>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</si>
  <si>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</si>
  <si>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</si>
  <si>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</si>
  <si>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</si>
  <si>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</si>
  <si>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</si>
  <si>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</si>
  <si>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</si>
  <si>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</si>
  <si>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</si>
  <si>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</si>
  <si>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</si>
  <si>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</si>
  <si>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</si>
  <si>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</si>
  <si>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</si>
  <si>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</si>
  <si>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</si>
  <si>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</si>
  <si>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</si>
  <si>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</si>
  <si>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</si>
  <si>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</si>
  <si>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</si>
  <si>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</si>
  <si>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</si>
  <si>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</si>
  <si>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</si>
  <si>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</si>
  <si>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</si>
  <si>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</si>
  <si>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</si>
  <si>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</si>
  <si>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</si>
  <si>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</si>
  <si>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</si>
  <si>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</si>
  <si>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</si>
  <si>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</si>
  <si>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</si>
  <si>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</si>
  <si>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</si>
  <si>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</si>
  <si>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</si>
  <si>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</si>
  <si>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</si>
  <si>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</si>
  <si>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</si>
  <si>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</si>
  <si>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</si>
  <si>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</si>
  <si>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</si>
  <si>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</si>
  <si>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</si>
  <si>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</si>
  <si>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</si>
  <si>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</si>
  <si>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</si>
  <si>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</si>
  <si>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</si>
  <si>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</si>
  <si>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</si>
  <si>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</si>
  <si>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</si>
  <si>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</si>
  <si>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</si>
  <si>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</si>
  <si>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</si>
  <si>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</si>
  <si>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</si>
  <si>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</si>
  <si>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</si>
  <si>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</si>
  <si>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</si>
  <si>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</si>
  <si>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</si>
  <si>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</si>
  <si>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</si>
  <si>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</si>
  <si>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</si>
  <si>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</si>
  <si>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</si>
  <si>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</si>
  <si>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</si>
  <si>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</si>
  <si>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</si>
  <si>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</si>
  <si>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</si>
  <si>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</si>
  <si>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</si>
  <si>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</si>
  <si>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</si>
  <si>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</si>
  <si>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</si>
  <si>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</si>
  <si>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</si>
  <si>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</si>
  <si>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</si>
  <si>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</si>
  <si>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</si>
  <si>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</si>
  <si>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</si>
  <si>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</si>
  <si>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</si>
  <si>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</si>
  <si>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</si>
  <si>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</si>
  <si>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</si>
  <si>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</si>
  <si>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</si>
  <si>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</si>
  <si>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</si>
  <si>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</si>
  <si>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</si>
  <si>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</si>
  <si>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</si>
  <si>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</si>
  <si>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</si>
  <si>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</si>
  <si>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</si>
  <si>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</si>
  <si>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</si>
  <si>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</si>
  <si>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</si>
  <si>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</si>
  <si>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</si>
  <si>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</si>
  <si>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</si>
  <si>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</si>
  <si>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</si>
  <si>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</si>
  <si>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</si>
  <si>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</si>
  <si>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</si>
  <si>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</si>
  <si>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</si>
  <si>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</si>
  <si>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</si>
  <si>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</si>
  <si>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</si>
  <si>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</si>
  <si>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</si>
  <si>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</si>
  <si>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</si>
  <si>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</si>
  <si>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</si>
  <si>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</si>
  <si>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</si>
  <si>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</si>
  <si>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</si>
  <si>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</si>
  <si>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</si>
  <si>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</si>
  <si>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</si>
  <si>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</si>
  <si>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</si>
  <si>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</si>
  <si>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</si>
  <si>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</si>
  <si>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</si>
  <si>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</si>
  <si>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</si>
  <si>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</si>
  <si>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</si>
  <si>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</si>
  <si>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</si>
  <si>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</si>
  <si>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</si>
  <si>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</si>
  <si>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</si>
  <si>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</si>
  <si>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</si>
  <si>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</si>
  <si>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</si>
  <si>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</si>
  <si>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</si>
  <si>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</si>
  <si>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</si>
  <si>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</si>
  <si>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</si>
  <si>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</si>
  <si>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</si>
  <si>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</si>
  <si>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</si>
  <si>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</si>
  <si>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</si>
  <si>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</si>
  <si>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</si>
  <si>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</si>
  <si>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</si>
  <si>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</si>
  <si>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</si>
  <si>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</si>
  <si>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</si>
  <si>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</si>
  <si>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</si>
  <si>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</si>
  <si>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</si>
  <si>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</si>
  <si>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</si>
  <si>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</si>
  <si>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</si>
  <si>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</si>
  <si>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</si>
  <si>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</si>
  <si>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</si>
  <si>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</si>
  <si>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</si>
  <si>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</si>
  <si>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</si>
  <si>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</si>
  <si>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</si>
  <si>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</si>
  <si>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</si>
  <si>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</si>
  <si>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</si>
  <si>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</si>
  <si>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</si>
  <si>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</si>
  <si>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</si>
  <si>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</si>
  <si>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</si>
  <si>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</si>
  <si>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</si>
  <si>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</si>
  <si>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</si>
  <si>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</si>
  <si>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</si>
  <si>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</si>
  <si>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</si>
  <si>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</si>
  <si>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</si>
  <si>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</si>
  <si>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</si>
  <si>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</si>
  <si>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</si>
  <si>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</si>
  <si>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</si>
  <si>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</si>
  <si>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</si>
  <si>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</si>
  <si>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</si>
  <si>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</si>
  <si>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</si>
  <si>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</si>
  <si>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</si>
  <si>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</si>
  <si>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</si>
  <si>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</si>
  <si>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</si>
  <si>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</si>
  <si>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</si>
  <si>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</si>
  <si>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</si>
  <si>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</si>
  <si>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</si>
  <si>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</si>
  <si>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</si>
  <si>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</si>
  <si>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</si>
  <si>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</si>
  <si>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</si>
  <si>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</si>
  <si>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</si>
  <si>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</si>
  <si>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</si>
  <si>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</si>
  <si>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</si>
  <si>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</si>
  <si>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</si>
  <si>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</si>
  <si>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</si>
  <si>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</si>
  <si>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</si>
  <si>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</si>
  <si>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</si>
  <si>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</si>
  <si>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</si>
  <si>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</si>
  <si>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</si>
  <si>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</si>
  <si>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</si>
  <si>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</si>
  <si>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</si>
  <si>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</si>
  <si>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</si>
  <si>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</si>
  <si>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</si>
  <si>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</si>
  <si>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</si>
  <si>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</si>
  <si>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</si>
  <si>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</si>
  <si>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</si>
  <si>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</si>
  <si>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</si>
  <si>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</si>
  <si>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</si>
  <si>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</si>
  <si>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</si>
  <si>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</si>
  <si>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</si>
  <si>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</si>
  <si>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</si>
  <si>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</si>
  <si>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</si>
  <si>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</si>
  <si>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</si>
  <si>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</si>
  <si>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</si>
  <si>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</si>
  <si>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</si>
  <si>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</si>
  <si>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</si>
  <si>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</si>
  <si>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</si>
  <si>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</si>
  <si>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</si>
  <si>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</si>
  <si>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</si>
  <si>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</si>
  <si>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</si>
  <si>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</si>
  <si>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</si>
  <si>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</si>
  <si>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</si>
  <si>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</si>
  <si>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</si>
  <si>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</si>
  <si>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</si>
  <si>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</si>
  <si>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</si>
  <si>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</si>
  <si>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</si>
  <si>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</si>
  <si>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</si>
  <si>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</si>
  <si>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</si>
  <si>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</si>
  <si>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</si>
  <si>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</si>
  <si>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</si>
  <si>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</si>
  <si>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</si>
  <si>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</si>
  <si>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</si>
  <si>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</si>
  <si>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</si>
  <si>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</si>
  <si>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</si>
  <si>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</si>
  <si>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</si>
  <si>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</si>
  <si>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</si>
  <si>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</si>
  <si>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</si>
  <si>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</si>
  <si>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</si>
  <si>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</si>
  <si>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</si>
  <si>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</si>
  <si>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</si>
  <si>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</si>
  <si>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</si>
  <si>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</si>
  <si>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</si>
  <si>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</si>
  <si>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</si>
  <si>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</si>
  <si>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</si>
  <si>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</si>
  <si>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</si>
  <si>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</si>
  <si>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</si>
  <si>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</si>
  <si>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</si>
  <si>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</si>
  <si>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</si>
  <si>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</si>
  <si>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</si>
  <si>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</si>
  <si>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</si>
  <si>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</si>
  <si>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</si>
  <si>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</si>
  <si>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</si>
  <si>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</si>
  <si>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</si>
  <si>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</si>
  <si>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</si>
  <si>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</si>
  <si>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</si>
  <si>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</si>
  <si>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</si>
  <si>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</si>
  <si>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</si>
  <si>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</si>
  <si>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</si>
  <si>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</si>
  <si>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</si>
  <si>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</si>
  <si>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</si>
  <si>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</si>
  <si>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</si>
  <si>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</si>
  <si>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</si>
  <si>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</si>
  <si>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</si>
  <si>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</si>
  <si>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</si>
  <si>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</si>
  <si>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</si>
  <si>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</si>
  <si>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</si>
  <si>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</si>
  <si>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</si>
  <si>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</si>
  <si>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</si>
  <si>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</si>
  <si>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</si>
  <si>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</si>
  <si>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</si>
  <si>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</si>
  <si>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</si>
  <si>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</si>
  <si>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</si>
  <si>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</si>
  <si>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</si>
  <si>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</si>
  <si>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</si>
  <si>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</si>
  <si>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</si>
  <si>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</si>
  <si>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</si>
  <si>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</si>
  <si>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</si>
  <si>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</si>
  <si>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</si>
  <si>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</si>
  <si>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</si>
  <si>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</si>
  <si>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</si>
  <si>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</si>
  <si>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</si>
  <si>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</si>
  <si>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</si>
  <si>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</si>
  <si>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</si>
  <si>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</si>
  <si>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</si>
  <si>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</si>
  <si>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</si>
  <si>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</si>
  <si>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</si>
  <si>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</si>
  <si>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</si>
  <si>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</si>
  <si>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</si>
  <si>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</si>
  <si>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</si>
  <si>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</si>
  <si>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</si>
  <si>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</si>
  <si>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</si>
  <si>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</si>
  <si>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</si>
  <si>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</si>
  <si>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</si>
  <si>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</si>
  <si>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</si>
  <si>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</si>
  <si>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</si>
  <si>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</si>
  <si>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</si>
  <si>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</si>
  <si>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</si>
  <si>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</si>
  <si>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</si>
  <si>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</si>
  <si>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</si>
  <si>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</si>
  <si>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</si>
  <si>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</si>
  <si>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</si>
  <si>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</si>
  <si>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</si>
  <si>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</si>
  <si>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</si>
  <si>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</si>
  <si>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</si>
  <si>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</si>
  <si>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</si>
  <si>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</si>
  <si>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</si>
  <si>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</si>
  <si>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</si>
  <si>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</si>
  <si>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</si>
  <si>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</si>
  <si>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</si>
  <si>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</si>
  <si>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</si>
  <si>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</si>
  <si>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</si>
  <si>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</si>
  <si>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</si>
  <si>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</si>
  <si>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</si>
  <si>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</si>
  <si>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</si>
  <si>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</si>
  <si>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</si>
  <si>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</si>
  <si>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</si>
  <si>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</si>
  <si>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</si>
  <si>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</si>
  <si>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</si>
  <si>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</si>
  <si>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</si>
  <si>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</si>
  <si>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</si>
  <si>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</si>
  <si>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</si>
  <si>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</si>
  <si>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</si>
  <si>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</si>
  <si>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</si>
  <si>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</si>
  <si>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</si>
  <si>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</si>
  <si>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</si>
  <si>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</si>
  <si>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</si>
  <si>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</si>
  <si>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</si>
  <si>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</si>
  <si>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</si>
  <si>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</si>
  <si>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</si>
  <si>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</si>
  <si>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</si>
  <si>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</si>
  <si>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</si>
  <si>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</si>
  <si>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</si>
  <si>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</si>
  <si>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</si>
  <si>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</si>
  <si>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</si>
  <si>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</si>
  <si>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</si>
  <si>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</si>
  <si>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</si>
  <si>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</si>
  <si>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</si>
  <si>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</si>
  <si>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</si>
  <si>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</si>
  <si>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</si>
  <si>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</si>
  <si>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</si>
  <si>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</si>
  <si>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</si>
  <si>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</si>
  <si>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</si>
  <si>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</si>
  <si>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</si>
  <si>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</si>
  <si>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</si>
  <si>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</si>
  <si>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</si>
  <si>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</si>
  <si>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</si>
  <si>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</si>
  <si>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</si>
  <si>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</si>
  <si>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</si>
  <si>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</si>
  <si>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</si>
  <si>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</si>
  <si>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</si>
  <si>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</si>
  <si>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</si>
  <si>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</si>
  <si>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</si>
  <si>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</si>
  <si>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</si>
  <si>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</si>
  <si>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</si>
  <si>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</si>
  <si>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</si>
  <si>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</si>
  <si>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</si>
  <si>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</si>
  <si>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</si>
  <si>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</si>
  <si>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</si>
  <si>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</si>
  <si>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</si>
  <si>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</si>
  <si>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</si>
  <si>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</si>
  <si>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</si>
  <si>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</si>
  <si>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</si>
  <si>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</si>
  <si>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</si>
  <si>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</si>
  <si>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</si>
  <si>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</si>
  <si>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</si>
  <si>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</si>
  <si>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</si>
  <si>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</si>
  <si>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</si>
  <si>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</si>
  <si>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</si>
  <si>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</si>
  <si>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</si>
  <si>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</si>
  <si>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</si>
  <si>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</si>
  <si>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</si>
  <si>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</si>
  <si>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</si>
  <si>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</si>
  <si>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</si>
  <si>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</si>
  <si>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</si>
  <si>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</si>
  <si>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</si>
  <si>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</si>
  <si>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</si>
  <si>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</si>
  <si>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</si>
  <si>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</si>
  <si>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</si>
  <si>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</si>
  <si>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</si>
  <si>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</si>
  <si>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</si>
  <si>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</si>
  <si>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</si>
  <si>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</si>
  <si>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</si>
  <si>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</si>
  <si>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</si>
  <si>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</si>
  <si>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</si>
  <si>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</si>
  <si>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</si>
  <si>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</si>
  <si>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Joni Murphy</t>
  </si>
  <si>
    <t>joni.murphy@providence.org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</si>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</sst>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0" fontId="37" fillId="0" borderId="0" xfId="2" applyFont="1" applyAlignment="1">
      <alignment horizontal="left" vertical="top" wrapText="1"/>
      <protection locked="0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29" fillId="0" borderId="0" xfId="0" applyFont="1"/>
    <xf numFmtId="37" fontId="38" fillId="0" borderId="0" xfId="0" applyFont="1"/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819650</xdr:colOff>
      <xdr:row>1</xdr:row>
      <xdr:rowOff>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2DE72-AA1D-490D-80A4-C6CDD6F98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5562" y="0"/>
          <a:ext cx="1854200" cy="549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3\Financial\Reporting\Annual%20DOH\WA\2023\HFM%20Entity%20Templates\DOH%20Annual%20Entity%20Template%20FY2023.xlsx" TargetMode="External"/><Relationship Id="rId1" Type="http://schemas.openxmlformats.org/officeDocument/2006/relationships/externalLinkPath" Target="file:///J:\2023\Financial\Reporting\Annual%20DOH\WA\2023\HFM%20Entity%20Templates\DOH%20Annual%20Entity%20Template%20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Annual"/>
      <sheetName val="Template"/>
      <sheetName val="Units of Measure"/>
      <sheetName val="LawsonDrillInfo"/>
    </sheetNames>
    <sheetDataSet>
      <sheetData sheetId="0"/>
      <sheetData sheetId="1">
        <row r="96">
          <cell r="D96">
            <v>5831</v>
          </cell>
        </row>
        <row r="97">
          <cell r="D97">
            <v>0</v>
          </cell>
        </row>
        <row r="98">
          <cell r="D98">
            <v>7736977</v>
          </cell>
        </row>
        <row r="99">
          <cell r="D99">
            <v>1245766</v>
          </cell>
        </row>
        <row r="100">
          <cell r="D100">
            <v>0</v>
          </cell>
        </row>
        <row r="101">
          <cell r="D101">
            <v>187456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C218-8AB6-4B76-810A-9A5D89E9F8E7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9" zoomScaleNormal="89" workbookViewId="0">
      <selection activeCell="B7" sqref="B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3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2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5" t="s">
        <v>28</v>
      </c>
      <c r="B36" s="346"/>
      <c r="C36" s="347"/>
      <c r="D36" s="346"/>
      <c r="E36" s="346"/>
      <c r="F36" s="346"/>
      <c r="G36" s="346"/>
    </row>
    <row r="37" spans="1:83" x14ac:dyDescent="0.35">
      <c r="A37" s="348" t="s">
        <v>29</v>
      </c>
      <c r="B37" s="349"/>
      <c r="C37" s="347"/>
      <c r="D37" s="346"/>
      <c r="E37" s="346"/>
      <c r="F37" s="346"/>
      <c r="G37" s="346"/>
    </row>
    <row r="38" spans="1:83" x14ac:dyDescent="0.35">
      <c r="A38" s="350" t="s">
        <v>30</v>
      </c>
      <c r="B38" s="349"/>
      <c r="C38" s="347"/>
      <c r="D38" s="346"/>
      <c r="E38" s="346"/>
      <c r="F38" s="346"/>
      <c r="G38" s="346"/>
    </row>
    <row r="39" spans="1:83" x14ac:dyDescent="0.35">
      <c r="A39" s="351" t="s">
        <v>31</v>
      </c>
      <c r="B39" s="346"/>
      <c r="C39" s="347"/>
      <c r="D39" s="346"/>
      <c r="E39" s="346"/>
      <c r="F39" s="346"/>
      <c r="G39" s="346"/>
    </row>
    <row r="40" spans="1:83" x14ac:dyDescent="0.35">
      <c r="A40" s="350" t="s">
        <v>32</v>
      </c>
      <c r="B40" s="346"/>
      <c r="C40" s="347"/>
      <c r="D40" s="346"/>
      <c r="E40" s="346"/>
      <c r="F40" s="346"/>
      <c r="G40" s="34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18405721</v>
      </c>
      <c r="C47" s="317">
        <v>749925</v>
      </c>
      <c r="D47" s="317">
        <v>0</v>
      </c>
      <c r="E47" s="317">
        <v>4118273</v>
      </c>
      <c r="F47" s="317">
        <v>0</v>
      </c>
      <c r="G47" s="317">
        <v>0</v>
      </c>
      <c r="H47" s="317">
        <v>893325</v>
      </c>
      <c r="I47" s="317">
        <v>0</v>
      </c>
      <c r="J47" s="317">
        <v>260094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1095645</v>
      </c>
      <c r="Q47" s="317">
        <v>252049</v>
      </c>
      <c r="R47" s="317">
        <v>35370</v>
      </c>
      <c r="S47" s="317">
        <v>0</v>
      </c>
      <c r="T47" s="317">
        <v>0</v>
      </c>
      <c r="U47" s="317">
        <v>887482</v>
      </c>
      <c r="V47" s="317">
        <v>825682</v>
      </c>
      <c r="W47" s="317">
        <v>108292</v>
      </c>
      <c r="X47" s="317">
        <v>201818</v>
      </c>
      <c r="Y47" s="317">
        <v>697688</v>
      </c>
      <c r="Z47" s="317">
        <v>0</v>
      </c>
      <c r="AA47" s="317">
        <v>54855</v>
      </c>
      <c r="AB47" s="317">
        <v>754474</v>
      </c>
      <c r="AC47" s="317">
        <v>355006</v>
      </c>
      <c r="AD47" s="317">
        <v>0</v>
      </c>
      <c r="AE47" s="317">
        <v>302115</v>
      </c>
      <c r="AF47" s="317">
        <v>0</v>
      </c>
      <c r="AG47" s="317">
        <v>1382179</v>
      </c>
      <c r="AH47" s="317">
        <v>0</v>
      </c>
      <c r="AI47" s="317">
        <v>0</v>
      </c>
      <c r="AJ47" s="317">
        <v>455819</v>
      </c>
      <c r="AK47" s="317">
        <v>82745</v>
      </c>
      <c r="AL47" s="317">
        <v>44108</v>
      </c>
      <c r="AM47" s="317">
        <v>0</v>
      </c>
      <c r="AN47" s="317">
        <v>0</v>
      </c>
      <c r="AO47" s="317">
        <v>244780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66791</v>
      </c>
      <c r="AW47" s="317">
        <v>0</v>
      </c>
      <c r="AX47" s="317">
        <v>0</v>
      </c>
      <c r="AY47" s="317">
        <v>393215</v>
      </c>
      <c r="AZ47" s="317">
        <v>36361</v>
      </c>
      <c r="BA47" s="317">
        <v>0</v>
      </c>
      <c r="BB47" s="317">
        <v>231011</v>
      </c>
      <c r="BC47" s="317">
        <v>0</v>
      </c>
      <c r="BD47" s="317">
        <v>741</v>
      </c>
      <c r="BE47" s="317">
        <v>853303</v>
      </c>
      <c r="BF47" s="317">
        <v>0</v>
      </c>
      <c r="BG47" s="317">
        <v>3186</v>
      </c>
      <c r="BH47" s="317">
        <v>0</v>
      </c>
      <c r="BI47" s="317">
        <v>246</v>
      </c>
      <c r="BJ47" s="317">
        <v>80</v>
      </c>
      <c r="BK47" s="317">
        <v>0</v>
      </c>
      <c r="BL47" s="317">
        <v>379687</v>
      </c>
      <c r="BM47" s="317">
        <v>0</v>
      </c>
      <c r="BN47" s="317">
        <v>738968</v>
      </c>
      <c r="BO47" s="317">
        <v>363459</v>
      </c>
      <c r="BP47" s="317">
        <v>0</v>
      </c>
      <c r="BQ47" s="317">
        <v>0</v>
      </c>
      <c r="BR47" s="317">
        <v>0</v>
      </c>
      <c r="BS47" s="317">
        <v>15938</v>
      </c>
      <c r="BT47" s="317">
        <v>41942</v>
      </c>
      <c r="BU47" s="317">
        <v>0</v>
      </c>
      <c r="BV47" s="317">
        <v>1433</v>
      </c>
      <c r="BW47" s="317">
        <v>0</v>
      </c>
      <c r="BX47" s="317">
        <v>0</v>
      </c>
      <c r="BY47" s="317">
        <v>305889</v>
      </c>
      <c r="BZ47" s="317">
        <v>1487713</v>
      </c>
      <c r="CA47" s="317">
        <v>-7940</v>
      </c>
      <c r="CB47" s="317">
        <v>0</v>
      </c>
      <c r="CC47" s="317">
        <v>-308023</v>
      </c>
      <c r="CD47" s="16"/>
      <c r="CE47" s="28">
        <f>SUM(C47:CC47)</f>
        <v>18405724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18405721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6781843</v>
      </c>
      <c r="C51" s="317">
        <v>70666</v>
      </c>
      <c r="D51" s="317">
        <v>0</v>
      </c>
      <c r="E51" s="317">
        <v>448865</v>
      </c>
      <c r="F51" s="317">
        <v>0</v>
      </c>
      <c r="G51" s="317">
        <v>0</v>
      </c>
      <c r="H51" s="317">
        <v>154117</v>
      </c>
      <c r="I51" s="317">
        <v>0</v>
      </c>
      <c r="J51" s="317">
        <v>14711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534827</v>
      </c>
      <c r="Q51" s="317">
        <v>2449</v>
      </c>
      <c r="R51" s="317">
        <v>21182</v>
      </c>
      <c r="S51" s="317">
        <v>0</v>
      </c>
      <c r="T51" s="317">
        <v>0</v>
      </c>
      <c r="U51" s="317">
        <v>126019</v>
      </c>
      <c r="V51" s="317">
        <v>326066</v>
      </c>
      <c r="W51" s="317">
        <v>17103</v>
      </c>
      <c r="X51" s="317">
        <v>168794</v>
      </c>
      <c r="Y51" s="317">
        <v>367862</v>
      </c>
      <c r="Z51" s="317">
        <v>1842</v>
      </c>
      <c r="AA51" s="317">
        <v>4875</v>
      </c>
      <c r="AB51" s="317">
        <v>180752</v>
      </c>
      <c r="AC51" s="317">
        <v>85444</v>
      </c>
      <c r="AD51" s="317">
        <v>18414</v>
      </c>
      <c r="AE51" s="317">
        <v>12896</v>
      </c>
      <c r="AF51" s="317">
        <v>0</v>
      </c>
      <c r="AG51" s="317">
        <v>687056</v>
      </c>
      <c r="AH51" s="317">
        <v>0</v>
      </c>
      <c r="AI51" s="317">
        <v>0</v>
      </c>
      <c r="AJ51" s="317">
        <v>89692</v>
      </c>
      <c r="AK51" s="317">
        <v>266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-42</v>
      </c>
      <c r="AW51" s="317">
        <v>0</v>
      </c>
      <c r="AX51" s="317">
        <v>0</v>
      </c>
      <c r="AY51" s="317">
        <v>6675</v>
      </c>
      <c r="AZ51" s="317">
        <v>14954</v>
      </c>
      <c r="BA51" s="317">
        <v>0</v>
      </c>
      <c r="BB51" s="317">
        <v>0</v>
      </c>
      <c r="BC51" s="317">
        <v>0</v>
      </c>
      <c r="BD51" s="317">
        <v>226</v>
      </c>
      <c r="BE51" s="317">
        <v>597030</v>
      </c>
      <c r="BF51" s="317">
        <v>0</v>
      </c>
      <c r="BG51" s="317">
        <v>8572</v>
      </c>
      <c r="BH51" s="317">
        <v>0</v>
      </c>
      <c r="BI51" s="317">
        <v>0</v>
      </c>
      <c r="BJ51" s="317">
        <v>0</v>
      </c>
      <c r="BK51" s="317">
        <v>0</v>
      </c>
      <c r="BL51" s="317">
        <v>17245</v>
      </c>
      <c r="BM51" s="317">
        <v>0</v>
      </c>
      <c r="BN51" s="317">
        <v>1470259</v>
      </c>
      <c r="BO51" s="317">
        <v>0</v>
      </c>
      <c r="BP51" s="317">
        <v>0</v>
      </c>
      <c r="BQ51" s="317">
        <v>0</v>
      </c>
      <c r="BR51" s="317">
        <v>0</v>
      </c>
      <c r="BS51" s="317">
        <v>8649</v>
      </c>
      <c r="BT51" s="317">
        <v>0</v>
      </c>
      <c r="BU51" s="317">
        <v>0</v>
      </c>
      <c r="BV51" s="317">
        <v>358</v>
      </c>
      <c r="BW51" s="317">
        <v>0</v>
      </c>
      <c r="BX51" s="317">
        <v>0</v>
      </c>
      <c r="BY51" s="317">
        <v>18410</v>
      </c>
      <c r="BZ51" s="317">
        <v>170808</v>
      </c>
      <c r="CA51" s="317">
        <v>0</v>
      </c>
      <c r="CB51" s="317">
        <v>0</v>
      </c>
      <c r="CC51" s="317">
        <v>1134800</v>
      </c>
      <c r="CD51" s="16"/>
      <c r="CE51" s="28">
        <f>SUM(C51:CD51)</f>
        <v>6781842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6781843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3412</v>
      </c>
      <c r="D59" s="317">
        <v>0</v>
      </c>
      <c r="E59" s="317">
        <v>36056</v>
      </c>
      <c r="F59" s="317">
        <v>0</v>
      </c>
      <c r="G59" s="317">
        <v>0</v>
      </c>
      <c r="H59" s="317">
        <v>7978</v>
      </c>
      <c r="I59" s="317">
        <v>0</v>
      </c>
      <c r="J59" s="317">
        <v>2410</v>
      </c>
      <c r="K59" s="317">
        <v>0</v>
      </c>
      <c r="L59" s="317">
        <v>0</v>
      </c>
      <c r="M59" s="317">
        <v>0</v>
      </c>
      <c r="N59" s="317">
        <v>0</v>
      </c>
      <c r="O59" s="317">
        <v>1063</v>
      </c>
      <c r="P59" s="319"/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436329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263</v>
      </c>
      <c r="B60" s="218"/>
      <c r="C60" s="321">
        <v>40.82</v>
      </c>
      <c r="D60" s="321">
        <v>0</v>
      </c>
      <c r="E60" s="321">
        <v>298.64</v>
      </c>
      <c r="F60" s="321">
        <v>0</v>
      </c>
      <c r="G60" s="321">
        <v>0</v>
      </c>
      <c r="H60" s="321">
        <v>57.11</v>
      </c>
      <c r="I60" s="321">
        <v>0</v>
      </c>
      <c r="J60" s="321">
        <v>10.9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75.349999999999994</v>
      </c>
      <c r="Q60" s="322">
        <v>9.43</v>
      </c>
      <c r="R60" s="322">
        <v>1.82</v>
      </c>
      <c r="S60" s="323">
        <v>0</v>
      </c>
      <c r="T60" s="323">
        <v>0</v>
      </c>
      <c r="U60" s="324">
        <v>47.45</v>
      </c>
      <c r="V60" s="322">
        <v>39.53</v>
      </c>
      <c r="W60" s="322">
        <v>4.2699999999999996</v>
      </c>
      <c r="X60" s="322">
        <v>10.039999999999999</v>
      </c>
      <c r="Y60" s="322">
        <v>34.799999999999997</v>
      </c>
      <c r="Z60" s="322">
        <v>0</v>
      </c>
      <c r="AA60" s="322">
        <v>2.06</v>
      </c>
      <c r="AB60" s="323">
        <v>36.99</v>
      </c>
      <c r="AC60" s="322">
        <v>20.13</v>
      </c>
      <c r="AD60" s="322">
        <v>0</v>
      </c>
      <c r="AE60" s="322">
        <v>15.24</v>
      </c>
      <c r="AF60" s="322">
        <v>0</v>
      </c>
      <c r="AG60" s="322">
        <v>111.94</v>
      </c>
      <c r="AH60" s="322">
        <v>0</v>
      </c>
      <c r="AI60" s="322">
        <v>0</v>
      </c>
      <c r="AJ60" s="322">
        <v>26.1</v>
      </c>
      <c r="AK60" s="322">
        <v>4</v>
      </c>
      <c r="AL60" s="322">
        <v>2.15</v>
      </c>
      <c r="AM60" s="322">
        <v>0</v>
      </c>
      <c r="AN60" s="322">
        <v>0</v>
      </c>
      <c r="AO60" s="322">
        <v>21.16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8.02</v>
      </c>
      <c r="AW60" s="323">
        <v>0</v>
      </c>
      <c r="AX60" s="323">
        <v>0</v>
      </c>
      <c r="AY60" s="322">
        <v>35.159999999999997</v>
      </c>
      <c r="AZ60" s="322">
        <v>3.68</v>
      </c>
      <c r="BA60" s="323">
        <v>0</v>
      </c>
      <c r="BB60" s="323">
        <v>13.11</v>
      </c>
      <c r="BC60" s="323">
        <v>0</v>
      </c>
      <c r="BD60" s="323">
        <v>0.2</v>
      </c>
      <c r="BE60" s="322">
        <v>82.12</v>
      </c>
      <c r="BF60" s="323">
        <v>0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18.329999999999998</v>
      </c>
      <c r="BM60" s="323">
        <v>0</v>
      </c>
      <c r="BN60" s="323">
        <v>64.3</v>
      </c>
      <c r="BO60" s="323">
        <v>0.01</v>
      </c>
      <c r="BP60" s="323">
        <v>0</v>
      </c>
      <c r="BQ60" s="323">
        <v>0</v>
      </c>
      <c r="BR60" s="323">
        <v>0</v>
      </c>
      <c r="BS60" s="323">
        <v>1.0900000000000001</v>
      </c>
      <c r="BT60" s="323">
        <v>2.5299999999999998</v>
      </c>
      <c r="BU60" s="323">
        <v>0</v>
      </c>
      <c r="BV60" s="323">
        <v>0.01</v>
      </c>
      <c r="BW60" s="323">
        <v>0</v>
      </c>
      <c r="BX60" s="323">
        <v>0</v>
      </c>
      <c r="BY60" s="323">
        <v>20.239999999999998</v>
      </c>
      <c r="BZ60" s="323">
        <v>30.03</v>
      </c>
      <c r="CA60" s="323">
        <v>3.64</v>
      </c>
      <c r="CB60" s="323">
        <v>0.02</v>
      </c>
      <c r="CC60" s="323">
        <v>0.56000000000000005</v>
      </c>
      <c r="CD60" s="219" t="s">
        <v>248</v>
      </c>
      <c r="CE60" s="237">
        <f t="shared" ref="CE60:CE68" si="6">SUM(C60:CD60)</f>
        <v>1152.9799999999996</v>
      </c>
    </row>
    <row r="61" spans="1:83" x14ac:dyDescent="0.35">
      <c r="A61" s="35" t="s">
        <v>264</v>
      </c>
      <c r="B61" s="16"/>
      <c r="C61" s="317">
        <v>4839350</v>
      </c>
      <c r="D61" s="317">
        <v>0</v>
      </c>
      <c r="E61" s="317">
        <v>34084623</v>
      </c>
      <c r="F61" s="317">
        <v>0</v>
      </c>
      <c r="G61" s="317">
        <v>0</v>
      </c>
      <c r="H61" s="317">
        <v>6038029</v>
      </c>
      <c r="I61" s="317">
        <v>0</v>
      </c>
      <c r="J61" s="317">
        <v>1517366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7383769</v>
      </c>
      <c r="Q61" s="319">
        <v>1538359</v>
      </c>
      <c r="R61" s="319">
        <v>226246</v>
      </c>
      <c r="S61" s="325">
        <v>0</v>
      </c>
      <c r="T61" s="325">
        <v>0</v>
      </c>
      <c r="U61" s="320">
        <v>5629833</v>
      </c>
      <c r="V61" s="319">
        <v>5254141</v>
      </c>
      <c r="W61" s="319">
        <v>812323</v>
      </c>
      <c r="X61" s="319">
        <v>1315479</v>
      </c>
      <c r="Y61" s="319">
        <v>4147507</v>
      </c>
      <c r="Z61" s="319">
        <v>0</v>
      </c>
      <c r="AA61" s="319">
        <v>328338</v>
      </c>
      <c r="AB61" s="326">
        <v>5308744</v>
      </c>
      <c r="AC61" s="319">
        <v>2391239</v>
      </c>
      <c r="AD61" s="319">
        <v>0</v>
      </c>
      <c r="AE61" s="319">
        <v>1877640</v>
      </c>
      <c r="AF61" s="319">
        <v>0</v>
      </c>
      <c r="AG61" s="319">
        <v>10210059</v>
      </c>
      <c r="AH61" s="319">
        <v>0</v>
      </c>
      <c r="AI61" s="319">
        <v>0</v>
      </c>
      <c r="AJ61" s="319">
        <v>3226970</v>
      </c>
      <c r="AK61" s="319">
        <v>519602</v>
      </c>
      <c r="AL61" s="319">
        <v>295326</v>
      </c>
      <c r="AM61" s="319">
        <v>0</v>
      </c>
      <c r="AN61" s="319">
        <v>0</v>
      </c>
      <c r="AO61" s="319">
        <v>2704747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727365</v>
      </c>
      <c r="AW61" s="325">
        <v>0</v>
      </c>
      <c r="AX61" s="325">
        <v>0</v>
      </c>
      <c r="AY61" s="319">
        <v>2485803</v>
      </c>
      <c r="AZ61" s="319">
        <v>178268</v>
      </c>
      <c r="BA61" s="325">
        <v>0</v>
      </c>
      <c r="BB61" s="325">
        <v>1601999</v>
      </c>
      <c r="BC61" s="325">
        <v>0</v>
      </c>
      <c r="BD61" s="325">
        <v>15882</v>
      </c>
      <c r="BE61" s="319">
        <v>5674334</v>
      </c>
      <c r="BF61" s="325">
        <v>0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2502152</v>
      </c>
      <c r="BM61" s="325">
        <v>0</v>
      </c>
      <c r="BN61" s="325">
        <v>4671774</v>
      </c>
      <c r="BO61" s="325">
        <v>2401</v>
      </c>
      <c r="BP61" s="325">
        <v>0</v>
      </c>
      <c r="BQ61" s="325">
        <v>0</v>
      </c>
      <c r="BR61" s="325">
        <v>0</v>
      </c>
      <c r="BS61" s="325">
        <v>97774</v>
      </c>
      <c r="BT61" s="325">
        <v>266761</v>
      </c>
      <c r="BU61" s="325">
        <v>0</v>
      </c>
      <c r="BV61" s="325">
        <v>0</v>
      </c>
      <c r="BW61" s="325">
        <v>0</v>
      </c>
      <c r="BX61" s="325">
        <v>0</v>
      </c>
      <c r="BY61" s="325">
        <v>3315351</v>
      </c>
      <c r="BZ61" s="325">
        <v>2735367</v>
      </c>
      <c r="CA61" s="325">
        <v>480834</v>
      </c>
      <c r="CB61" s="325">
        <v>1865</v>
      </c>
      <c r="CC61" s="325">
        <v>958945</v>
      </c>
      <c r="CD61" s="25" t="s">
        <v>248</v>
      </c>
      <c r="CE61" s="28">
        <f t="shared" si="6"/>
        <v>125366565</v>
      </c>
    </row>
    <row r="62" spans="1:83" x14ac:dyDescent="0.35">
      <c r="A62" s="35" t="s">
        <v>11</v>
      </c>
      <c r="B62" s="16"/>
      <c r="C62" s="28">
        <f t="shared" ref="C62:AH62" si="7">ROUND(C47+C48,0)</f>
        <v>749925</v>
      </c>
      <c r="D62" s="28">
        <f t="shared" si="7"/>
        <v>0</v>
      </c>
      <c r="E62" s="28">
        <f t="shared" si="7"/>
        <v>4118273</v>
      </c>
      <c r="F62" s="28">
        <f t="shared" si="7"/>
        <v>0</v>
      </c>
      <c r="G62" s="28">
        <f t="shared" si="7"/>
        <v>0</v>
      </c>
      <c r="H62" s="28">
        <f t="shared" si="7"/>
        <v>893325</v>
      </c>
      <c r="I62" s="28">
        <f t="shared" si="7"/>
        <v>0</v>
      </c>
      <c r="J62" s="28">
        <f t="shared" si="7"/>
        <v>260094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1095645</v>
      </c>
      <c r="Q62" s="28">
        <f t="shared" si="7"/>
        <v>252049</v>
      </c>
      <c r="R62" s="28">
        <f t="shared" si="7"/>
        <v>35370</v>
      </c>
      <c r="S62" s="28">
        <f t="shared" si="7"/>
        <v>0</v>
      </c>
      <c r="T62" s="28">
        <f t="shared" si="7"/>
        <v>0</v>
      </c>
      <c r="U62" s="28">
        <f t="shared" si="7"/>
        <v>887482</v>
      </c>
      <c r="V62" s="28">
        <f t="shared" si="7"/>
        <v>825682</v>
      </c>
      <c r="W62" s="28">
        <f t="shared" si="7"/>
        <v>108292</v>
      </c>
      <c r="X62" s="28">
        <f t="shared" si="7"/>
        <v>201818</v>
      </c>
      <c r="Y62" s="28">
        <f t="shared" si="7"/>
        <v>697688</v>
      </c>
      <c r="Z62" s="28">
        <f t="shared" si="7"/>
        <v>0</v>
      </c>
      <c r="AA62" s="28">
        <f t="shared" si="7"/>
        <v>54855</v>
      </c>
      <c r="AB62" s="28">
        <f t="shared" si="7"/>
        <v>754474</v>
      </c>
      <c r="AC62" s="28">
        <f t="shared" si="7"/>
        <v>355006</v>
      </c>
      <c r="AD62" s="28">
        <f t="shared" si="7"/>
        <v>0</v>
      </c>
      <c r="AE62" s="28">
        <f t="shared" si="7"/>
        <v>302115</v>
      </c>
      <c r="AF62" s="28">
        <f t="shared" si="7"/>
        <v>0</v>
      </c>
      <c r="AG62" s="28">
        <f t="shared" si="7"/>
        <v>1382179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455819</v>
      </c>
      <c r="AK62" s="28">
        <f t="shared" si="8"/>
        <v>82745</v>
      </c>
      <c r="AL62" s="28">
        <f t="shared" si="8"/>
        <v>44108</v>
      </c>
      <c r="AM62" s="28">
        <f t="shared" si="8"/>
        <v>0</v>
      </c>
      <c r="AN62" s="28">
        <f t="shared" si="8"/>
        <v>0</v>
      </c>
      <c r="AO62" s="28">
        <f t="shared" si="8"/>
        <v>244780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66791</v>
      </c>
      <c r="AW62" s="28">
        <f t="shared" si="8"/>
        <v>0</v>
      </c>
      <c r="AX62" s="28">
        <f t="shared" si="8"/>
        <v>0</v>
      </c>
      <c r="AY62" s="28">
        <f t="shared" si="8"/>
        <v>393215</v>
      </c>
      <c r="AZ62" s="28">
        <f t="shared" si="8"/>
        <v>36361</v>
      </c>
      <c r="BA62" s="28">
        <f t="shared" si="8"/>
        <v>0</v>
      </c>
      <c r="BB62" s="28">
        <f t="shared" si="8"/>
        <v>231011</v>
      </c>
      <c r="BC62" s="28">
        <f t="shared" si="8"/>
        <v>0</v>
      </c>
      <c r="BD62" s="28">
        <f t="shared" si="8"/>
        <v>741</v>
      </c>
      <c r="BE62" s="28">
        <f t="shared" si="8"/>
        <v>853303</v>
      </c>
      <c r="BF62" s="28">
        <f t="shared" si="8"/>
        <v>0</v>
      </c>
      <c r="BG62" s="28">
        <f t="shared" si="8"/>
        <v>3186</v>
      </c>
      <c r="BH62" s="28">
        <f t="shared" si="8"/>
        <v>0</v>
      </c>
      <c r="BI62" s="28">
        <f t="shared" si="8"/>
        <v>246</v>
      </c>
      <c r="BJ62" s="28">
        <f t="shared" si="8"/>
        <v>80</v>
      </c>
      <c r="BK62" s="28">
        <f t="shared" si="8"/>
        <v>0</v>
      </c>
      <c r="BL62" s="28">
        <f t="shared" si="8"/>
        <v>379687</v>
      </c>
      <c r="BM62" s="28">
        <f t="shared" si="8"/>
        <v>0</v>
      </c>
      <c r="BN62" s="28">
        <f t="shared" si="8"/>
        <v>738968</v>
      </c>
      <c r="BO62" s="28">
        <f t="shared" ref="BO62:CC62" si="9">ROUND(BO47+BO48,0)</f>
        <v>363459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15938</v>
      </c>
      <c r="BT62" s="28">
        <f t="shared" si="9"/>
        <v>41942</v>
      </c>
      <c r="BU62" s="28">
        <f t="shared" si="9"/>
        <v>0</v>
      </c>
      <c r="BV62" s="28">
        <f t="shared" si="9"/>
        <v>1433</v>
      </c>
      <c r="BW62" s="28">
        <f t="shared" si="9"/>
        <v>0</v>
      </c>
      <c r="BX62" s="28">
        <f t="shared" si="9"/>
        <v>0</v>
      </c>
      <c r="BY62" s="28">
        <f t="shared" si="9"/>
        <v>305889</v>
      </c>
      <c r="BZ62" s="28">
        <f t="shared" si="9"/>
        <v>1487713</v>
      </c>
      <c r="CA62" s="28">
        <f t="shared" si="9"/>
        <v>-7940</v>
      </c>
      <c r="CB62" s="28">
        <f t="shared" si="9"/>
        <v>0</v>
      </c>
      <c r="CC62" s="28">
        <f t="shared" si="9"/>
        <v>-308023</v>
      </c>
      <c r="CD62" s="25" t="s">
        <v>248</v>
      </c>
      <c r="CE62" s="28">
        <f t="shared" si="6"/>
        <v>18405724</v>
      </c>
    </row>
    <row r="63" spans="1:83" x14ac:dyDescent="0.35">
      <c r="A63" s="35" t="s">
        <v>265</v>
      </c>
      <c r="B63" s="16"/>
      <c r="C63" s="317">
        <v>-1920</v>
      </c>
      <c r="D63" s="317">
        <v>0</v>
      </c>
      <c r="E63" s="317">
        <v>528770</v>
      </c>
      <c r="F63" s="317">
        <v>0</v>
      </c>
      <c r="G63" s="317">
        <v>0</v>
      </c>
      <c r="H63" s="317">
        <v>1114163.25</v>
      </c>
      <c r="I63" s="317">
        <v>0</v>
      </c>
      <c r="J63" s="317">
        <v>437079.5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1355499.96</v>
      </c>
      <c r="Q63" s="319">
        <v>0</v>
      </c>
      <c r="R63" s="319">
        <v>1537692.02</v>
      </c>
      <c r="S63" s="325">
        <v>0</v>
      </c>
      <c r="T63" s="325">
        <v>0</v>
      </c>
      <c r="U63" s="320">
        <v>0</v>
      </c>
      <c r="V63" s="319">
        <v>193896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17964.86</v>
      </c>
      <c r="AC63" s="319">
        <v>87996</v>
      </c>
      <c r="AD63" s="319">
        <v>0</v>
      </c>
      <c r="AE63" s="319">
        <v>58620.959999999999</v>
      </c>
      <c r="AF63" s="319">
        <v>0</v>
      </c>
      <c r="AG63" s="319">
        <v>1420098.44</v>
      </c>
      <c r="AH63" s="319">
        <v>0</v>
      </c>
      <c r="AI63" s="319">
        <v>0</v>
      </c>
      <c r="AJ63" s="319">
        <v>2401979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825</v>
      </c>
      <c r="BC63" s="325">
        <v>0</v>
      </c>
      <c r="BD63" s="325">
        <v>0</v>
      </c>
      <c r="BE63" s="319">
        <v>93065.14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511599.89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1055250.1200000001</v>
      </c>
      <c r="BX63" s="325">
        <v>0</v>
      </c>
      <c r="BY63" s="325">
        <v>56.25</v>
      </c>
      <c r="BZ63" s="325">
        <v>0</v>
      </c>
      <c r="CA63" s="325">
        <v>50000</v>
      </c>
      <c r="CB63" s="325">
        <v>0</v>
      </c>
      <c r="CC63" s="325">
        <v>0</v>
      </c>
      <c r="CD63" s="25" t="s">
        <v>248</v>
      </c>
      <c r="CE63" s="28">
        <f t="shared" si="6"/>
        <v>10862636.390000001</v>
      </c>
    </row>
    <row r="64" spans="1:83" x14ac:dyDescent="0.35">
      <c r="A64" s="35" t="s">
        <v>266</v>
      </c>
      <c r="B64" s="16"/>
      <c r="C64" s="317">
        <v>670569</v>
      </c>
      <c r="D64" s="317">
        <v>0</v>
      </c>
      <c r="E64" s="317">
        <v>1981346</v>
      </c>
      <c r="F64" s="317">
        <v>0</v>
      </c>
      <c r="G64" s="317">
        <v>0</v>
      </c>
      <c r="H64" s="317">
        <v>37993</v>
      </c>
      <c r="I64" s="317">
        <v>0</v>
      </c>
      <c r="J64" s="317">
        <v>73016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8044301</v>
      </c>
      <c r="Q64" s="319">
        <v>52074</v>
      </c>
      <c r="R64" s="319">
        <v>212503</v>
      </c>
      <c r="S64" s="325">
        <v>122621</v>
      </c>
      <c r="T64" s="325">
        <v>0</v>
      </c>
      <c r="U64" s="320">
        <v>4261343</v>
      </c>
      <c r="V64" s="319">
        <v>2791418</v>
      </c>
      <c r="W64" s="319">
        <v>41699</v>
      </c>
      <c r="X64" s="319">
        <v>313227</v>
      </c>
      <c r="Y64" s="319">
        <v>394703</v>
      </c>
      <c r="Z64" s="319">
        <v>5694</v>
      </c>
      <c r="AA64" s="319">
        <v>11513</v>
      </c>
      <c r="AB64" s="326">
        <v>7513212</v>
      </c>
      <c r="AC64" s="319">
        <v>309146</v>
      </c>
      <c r="AD64" s="319">
        <v>363</v>
      </c>
      <c r="AE64" s="319">
        <v>13376</v>
      </c>
      <c r="AF64" s="319">
        <v>0</v>
      </c>
      <c r="AG64" s="319">
        <v>1923510</v>
      </c>
      <c r="AH64" s="319">
        <v>0</v>
      </c>
      <c r="AI64" s="319">
        <v>0</v>
      </c>
      <c r="AJ64" s="319">
        <v>933360</v>
      </c>
      <c r="AK64" s="319">
        <v>51</v>
      </c>
      <c r="AL64" s="319">
        <v>703</v>
      </c>
      <c r="AM64" s="319">
        <v>0</v>
      </c>
      <c r="AN64" s="319">
        <v>0</v>
      </c>
      <c r="AO64" s="319">
        <v>100109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634</v>
      </c>
      <c r="AW64" s="325">
        <v>0</v>
      </c>
      <c r="AX64" s="325">
        <v>0</v>
      </c>
      <c r="AY64" s="319">
        <v>594726</v>
      </c>
      <c r="AZ64" s="319">
        <v>929802</v>
      </c>
      <c r="BA64" s="325">
        <v>0</v>
      </c>
      <c r="BB64" s="325">
        <v>12643</v>
      </c>
      <c r="BC64" s="325">
        <v>0</v>
      </c>
      <c r="BD64" s="325">
        <v>-8460</v>
      </c>
      <c r="BE64" s="319">
        <v>1257741</v>
      </c>
      <c r="BF64" s="325">
        <v>0</v>
      </c>
      <c r="BG64" s="325">
        <v>5</v>
      </c>
      <c r="BH64" s="325">
        <v>0</v>
      </c>
      <c r="BI64" s="325">
        <v>0</v>
      </c>
      <c r="BJ64" s="325">
        <v>0</v>
      </c>
      <c r="BK64" s="325">
        <v>0</v>
      </c>
      <c r="BL64" s="325">
        <v>214624</v>
      </c>
      <c r="BM64" s="325">
        <v>0</v>
      </c>
      <c r="BN64" s="325">
        <v>1638759</v>
      </c>
      <c r="BO64" s="325">
        <v>703</v>
      </c>
      <c r="BP64" s="325">
        <v>0</v>
      </c>
      <c r="BQ64" s="325">
        <v>0</v>
      </c>
      <c r="BR64" s="325">
        <v>0</v>
      </c>
      <c r="BS64" s="325">
        <v>15913</v>
      </c>
      <c r="BT64" s="325">
        <v>539</v>
      </c>
      <c r="BU64" s="325">
        <v>0</v>
      </c>
      <c r="BV64" s="325">
        <v>0</v>
      </c>
      <c r="BW64" s="325">
        <v>0</v>
      </c>
      <c r="BX64" s="325">
        <v>0</v>
      </c>
      <c r="BY64" s="325">
        <v>74416</v>
      </c>
      <c r="BZ64" s="325">
        <v>122630</v>
      </c>
      <c r="CA64" s="325">
        <v>-1159</v>
      </c>
      <c r="CB64" s="325">
        <v>0</v>
      </c>
      <c r="CC64" s="325">
        <v>39117</v>
      </c>
      <c r="CD64" s="25" t="s">
        <v>248</v>
      </c>
      <c r="CE64" s="28">
        <f t="shared" si="6"/>
        <v>34700483</v>
      </c>
    </row>
    <row r="65" spans="1:83" x14ac:dyDescent="0.35">
      <c r="A65" s="35" t="s">
        <v>267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268</v>
      </c>
      <c r="B66" s="16"/>
      <c r="C66" s="317">
        <v>3472</v>
      </c>
      <c r="D66" s="317">
        <v>0</v>
      </c>
      <c r="E66" s="317">
        <v>1195300</v>
      </c>
      <c r="F66" s="317">
        <v>0</v>
      </c>
      <c r="G66" s="317">
        <v>0</v>
      </c>
      <c r="H66" s="317">
        <v>14146</v>
      </c>
      <c r="I66" s="317">
        <v>0</v>
      </c>
      <c r="J66" s="317">
        <v>2720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352208</v>
      </c>
      <c r="Q66" s="319">
        <v>762</v>
      </c>
      <c r="R66" s="319">
        <v>15589</v>
      </c>
      <c r="S66" s="325">
        <v>88210</v>
      </c>
      <c r="T66" s="325">
        <v>0</v>
      </c>
      <c r="U66" s="320">
        <v>970588</v>
      </c>
      <c r="V66" s="319">
        <v>72288</v>
      </c>
      <c r="W66" s="319">
        <v>1588</v>
      </c>
      <c r="X66" s="319">
        <v>61713</v>
      </c>
      <c r="Y66" s="319">
        <v>18454</v>
      </c>
      <c r="Z66" s="319">
        <v>799</v>
      </c>
      <c r="AA66" s="319">
        <v>6589</v>
      </c>
      <c r="AB66" s="326">
        <v>123958</v>
      </c>
      <c r="AC66" s="319">
        <v>431773</v>
      </c>
      <c r="AD66" s="319">
        <v>1393536</v>
      </c>
      <c r="AE66" s="319">
        <v>2516</v>
      </c>
      <c r="AF66" s="319">
        <v>0</v>
      </c>
      <c r="AG66" s="319">
        <v>19435</v>
      </c>
      <c r="AH66" s="319">
        <v>0</v>
      </c>
      <c r="AI66" s="319">
        <v>0</v>
      </c>
      <c r="AJ66" s="319">
        <v>1206969</v>
      </c>
      <c r="AK66" s="319">
        <v>239</v>
      </c>
      <c r="AL66" s="319">
        <v>403</v>
      </c>
      <c r="AM66" s="319">
        <v>0</v>
      </c>
      <c r="AN66" s="319">
        <v>0</v>
      </c>
      <c r="AO66" s="319">
        <v>603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51237</v>
      </c>
      <c r="AW66" s="325">
        <v>0</v>
      </c>
      <c r="AX66" s="325">
        <v>0</v>
      </c>
      <c r="AY66" s="319">
        <v>32578</v>
      </c>
      <c r="AZ66" s="319">
        <v>8661</v>
      </c>
      <c r="BA66" s="325">
        <v>0</v>
      </c>
      <c r="BB66" s="325">
        <v>-4860</v>
      </c>
      <c r="BC66" s="325">
        <v>0</v>
      </c>
      <c r="BD66" s="325">
        <v>12216</v>
      </c>
      <c r="BE66" s="319">
        <v>140278</v>
      </c>
      <c r="BF66" s="325">
        <v>0</v>
      </c>
      <c r="BG66" s="325">
        <v>0</v>
      </c>
      <c r="BH66" s="325">
        <v>0</v>
      </c>
      <c r="BI66" s="325">
        <v>0</v>
      </c>
      <c r="BJ66" s="325">
        <v>0</v>
      </c>
      <c r="BK66" s="325">
        <v>0</v>
      </c>
      <c r="BL66" s="325">
        <v>6153</v>
      </c>
      <c r="BM66" s="325">
        <v>0</v>
      </c>
      <c r="BN66" s="325">
        <v>1953123</v>
      </c>
      <c r="BO66" s="325">
        <v>335</v>
      </c>
      <c r="BP66" s="325">
        <v>0</v>
      </c>
      <c r="BQ66" s="325">
        <v>0</v>
      </c>
      <c r="BR66" s="325">
        <v>0</v>
      </c>
      <c r="BS66" s="325">
        <v>1584</v>
      </c>
      <c r="BT66" s="325">
        <v>2445</v>
      </c>
      <c r="BU66" s="325">
        <v>0</v>
      </c>
      <c r="BV66" s="325">
        <v>-35</v>
      </c>
      <c r="BW66" s="325">
        <v>4137250</v>
      </c>
      <c r="BX66" s="325">
        <v>0</v>
      </c>
      <c r="BY66" s="325">
        <v>19002</v>
      </c>
      <c r="BZ66" s="325">
        <v>15278</v>
      </c>
      <c r="CA66" s="325">
        <v>55</v>
      </c>
      <c r="CB66" s="325">
        <v>0</v>
      </c>
      <c r="CC66" s="325">
        <v>22934</v>
      </c>
      <c r="CD66" s="25" t="s">
        <v>248</v>
      </c>
      <c r="CE66" s="28">
        <f t="shared" si="6"/>
        <v>12382092</v>
      </c>
    </row>
    <row r="67" spans="1:83" x14ac:dyDescent="0.35">
      <c r="A67" s="35" t="s">
        <v>16</v>
      </c>
      <c r="B67" s="16"/>
      <c r="C67" s="28">
        <f t="shared" ref="C67:AH67" si="10">ROUND(C51+C52,0)</f>
        <v>70666</v>
      </c>
      <c r="D67" s="28">
        <f t="shared" si="10"/>
        <v>0</v>
      </c>
      <c r="E67" s="28">
        <f t="shared" si="10"/>
        <v>448865</v>
      </c>
      <c r="F67" s="28">
        <f t="shared" si="10"/>
        <v>0</v>
      </c>
      <c r="G67" s="28">
        <f t="shared" si="10"/>
        <v>0</v>
      </c>
      <c r="H67" s="28">
        <f t="shared" si="10"/>
        <v>154117</v>
      </c>
      <c r="I67" s="28">
        <f t="shared" si="10"/>
        <v>0</v>
      </c>
      <c r="J67" s="28">
        <f t="shared" si="10"/>
        <v>14711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534827</v>
      </c>
      <c r="Q67" s="28">
        <f t="shared" si="10"/>
        <v>2449</v>
      </c>
      <c r="R67" s="28">
        <f t="shared" si="10"/>
        <v>21182</v>
      </c>
      <c r="S67" s="28">
        <f t="shared" si="10"/>
        <v>0</v>
      </c>
      <c r="T67" s="28">
        <f t="shared" si="10"/>
        <v>0</v>
      </c>
      <c r="U67" s="28">
        <f t="shared" si="10"/>
        <v>126019</v>
      </c>
      <c r="V67" s="28">
        <f t="shared" si="10"/>
        <v>326066</v>
      </c>
      <c r="W67" s="28">
        <f t="shared" si="10"/>
        <v>17103</v>
      </c>
      <c r="X67" s="28">
        <f t="shared" si="10"/>
        <v>168794</v>
      </c>
      <c r="Y67" s="28">
        <f t="shared" si="10"/>
        <v>367862</v>
      </c>
      <c r="Z67" s="28">
        <f t="shared" si="10"/>
        <v>1842</v>
      </c>
      <c r="AA67" s="28">
        <f t="shared" si="10"/>
        <v>4875</v>
      </c>
      <c r="AB67" s="28">
        <f t="shared" si="10"/>
        <v>180752</v>
      </c>
      <c r="AC67" s="28">
        <f t="shared" si="10"/>
        <v>85444</v>
      </c>
      <c r="AD67" s="28">
        <f t="shared" si="10"/>
        <v>18414</v>
      </c>
      <c r="AE67" s="28">
        <f t="shared" si="10"/>
        <v>12896</v>
      </c>
      <c r="AF67" s="28">
        <f t="shared" si="10"/>
        <v>0</v>
      </c>
      <c r="AG67" s="28">
        <f t="shared" si="10"/>
        <v>687056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89692</v>
      </c>
      <c r="AK67" s="28">
        <f t="shared" si="11"/>
        <v>266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-42</v>
      </c>
      <c r="AW67" s="28">
        <f t="shared" si="11"/>
        <v>0</v>
      </c>
      <c r="AX67" s="28">
        <f t="shared" si="11"/>
        <v>0</v>
      </c>
      <c r="AY67" s="28">
        <f t="shared" si="11"/>
        <v>6675</v>
      </c>
      <c r="AZ67" s="28">
        <f t="shared" si="11"/>
        <v>14954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226</v>
      </c>
      <c r="BE67" s="28">
        <f t="shared" si="11"/>
        <v>597030</v>
      </c>
      <c r="BF67" s="28">
        <f t="shared" si="11"/>
        <v>0</v>
      </c>
      <c r="BG67" s="28">
        <f t="shared" si="11"/>
        <v>8572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17245</v>
      </c>
      <c r="BM67" s="28">
        <f t="shared" si="11"/>
        <v>0</v>
      </c>
      <c r="BN67" s="28">
        <f t="shared" si="11"/>
        <v>1470259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8649</v>
      </c>
      <c r="BT67" s="28">
        <f t="shared" si="12"/>
        <v>0</v>
      </c>
      <c r="BU67" s="28">
        <f t="shared" si="12"/>
        <v>0</v>
      </c>
      <c r="BV67" s="28">
        <f t="shared" si="12"/>
        <v>358</v>
      </c>
      <c r="BW67" s="28">
        <f t="shared" si="12"/>
        <v>0</v>
      </c>
      <c r="BX67" s="28">
        <f t="shared" si="12"/>
        <v>0</v>
      </c>
      <c r="BY67" s="28">
        <f t="shared" si="12"/>
        <v>18410</v>
      </c>
      <c r="BZ67" s="28">
        <f t="shared" si="12"/>
        <v>170808</v>
      </c>
      <c r="CA67" s="28">
        <f t="shared" si="12"/>
        <v>0</v>
      </c>
      <c r="CB67" s="28">
        <f t="shared" si="12"/>
        <v>0</v>
      </c>
      <c r="CC67" s="28">
        <f t="shared" si="12"/>
        <v>1134800</v>
      </c>
      <c r="CD67" s="25" t="s">
        <v>248</v>
      </c>
      <c r="CE67" s="28">
        <f t="shared" si="6"/>
        <v>6781842</v>
      </c>
    </row>
    <row r="68" spans="1:83" x14ac:dyDescent="0.35">
      <c r="A68" s="35" t="s">
        <v>269</v>
      </c>
      <c r="B68" s="28"/>
      <c r="C68" s="317">
        <v>28521</v>
      </c>
      <c r="D68" s="317">
        <v>0</v>
      </c>
      <c r="E68" s="317">
        <v>211085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112483</v>
      </c>
      <c r="Q68" s="319">
        <v>0</v>
      </c>
      <c r="R68" s="319">
        <v>0</v>
      </c>
      <c r="S68" s="325">
        <v>0</v>
      </c>
      <c r="T68" s="325">
        <v>0</v>
      </c>
      <c r="U68" s="320">
        <v>0</v>
      </c>
      <c r="V68" s="319">
        <v>385345</v>
      </c>
      <c r="W68" s="319">
        <v>0</v>
      </c>
      <c r="X68" s="319">
        <v>0</v>
      </c>
      <c r="Y68" s="319">
        <v>252949</v>
      </c>
      <c r="Z68" s="319">
        <v>1504</v>
      </c>
      <c r="AA68" s="319">
        <v>0</v>
      </c>
      <c r="AB68" s="326">
        <v>314347</v>
      </c>
      <c r="AC68" s="319">
        <v>115102</v>
      </c>
      <c r="AD68" s="319">
        <v>270</v>
      </c>
      <c r="AE68" s="319">
        <v>0</v>
      </c>
      <c r="AF68" s="319">
        <v>0</v>
      </c>
      <c r="AG68" s="319">
        <v>2790</v>
      </c>
      <c r="AH68" s="319">
        <v>0</v>
      </c>
      <c r="AI68" s="319">
        <v>0</v>
      </c>
      <c r="AJ68" s="319">
        <v>632430</v>
      </c>
      <c r="AK68" s="319">
        <v>0</v>
      </c>
      <c r="AL68" s="319">
        <v>0</v>
      </c>
      <c r="AM68" s="319">
        <v>0</v>
      </c>
      <c r="AN68" s="319">
        <v>0</v>
      </c>
      <c r="AO68" s="319">
        <v>1149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3716</v>
      </c>
      <c r="AZ68" s="319">
        <v>0</v>
      </c>
      <c r="BA68" s="325">
        <v>0</v>
      </c>
      <c r="BB68" s="325">
        <v>0</v>
      </c>
      <c r="BC68" s="325">
        <v>0</v>
      </c>
      <c r="BD68" s="325">
        <v>6962</v>
      </c>
      <c r="BE68" s="319">
        <v>134489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438496</v>
      </c>
      <c r="BO68" s="325">
        <v>0</v>
      </c>
      <c r="BP68" s="325">
        <v>0</v>
      </c>
      <c r="BQ68" s="325">
        <v>0</v>
      </c>
      <c r="BR68" s="325">
        <v>0</v>
      </c>
      <c r="BS68" s="325">
        <v>51336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29183</v>
      </c>
      <c r="BZ68" s="325">
        <v>0</v>
      </c>
      <c r="CA68" s="325">
        <v>0</v>
      </c>
      <c r="CB68" s="325">
        <v>0</v>
      </c>
      <c r="CC68" s="325">
        <v>9018007</v>
      </c>
      <c r="CD68" s="25" t="s">
        <v>248</v>
      </c>
      <c r="CE68" s="28">
        <f t="shared" si="6"/>
        <v>11740164</v>
      </c>
    </row>
    <row r="69" spans="1:83" x14ac:dyDescent="0.35">
      <c r="A69" s="35" t="s">
        <v>270</v>
      </c>
      <c r="B69" s="16"/>
      <c r="C69" s="28">
        <f t="shared" ref="C69:AH69" si="13">SUM(C70:C83)</f>
        <v>4478405</v>
      </c>
      <c r="D69" s="28">
        <f t="shared" si="13"/>
        <v>0</v>
      </c>
      <c r="E69" s="28">
        <f t="shared" si="13"/>
        <v>30500528</v>
      </c>
      <c r="F69" s="28">
        <f t="shared" si="13"/>
        <v>0</v>
      </c>
      <c r="G69" s="28">
        <f t="shared" si="13"/>
        <v>0</v>
      </c>
      <c r="H69" s="28">
        <f t="shared" si="13"/>
        <v>4690924</v>
      </c>
      <c r="I69" s="28">
        <f t="shared" si="13"/>
        <v>0</v>
      </c>
      <c r="J69" s="28">
        <f t="shared" si="13"/>
        <v>1177635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6937442</v>
      </c>
      <c r="Q69" s="28">
        <f t="shared" si="13"/>
        <v>1161379</v>
      </c>
      <c r="R69" s="28">
        <f t="shared" si="13"/>
        <v>171146</v>
      </c>
      <c r="S69" s="28">
        <f t="shared" si="13"/>
        <v>49</v>
      </c>
      <c r="T69" s="28">
        <f t="shared" si="13"/>
        <v>0</v>
      </c>
      <c r="U69" s="28">
        <f t="shared" si="13"/>
        <v>4973821</v>
      </c>
      <c r="V69" s="28">
        <f t="shared" si="13"/>
        <v>4090780</v>
      </c>
      <c r="W69" s="28">
        <f t="shared" si="13"/>
        <v>586092</v>
      </c>
      <c r="X69" s="28">
        <f t="shared" si="13"/>
        <v>990512</v>
      </c>
      <c r="Y69" s="28">
        <f t="shared" si="13"/>
        <v>3757987</v>
      </c>
      <c r="Z69" s="28">
        <f t="shared" si="13"/>
        <v>660</v>
      </c>
      <c r="AA69" s="28">
        <f t="shared" si="13"/>
        <v>233808</v>
      </c>
      <c r="AB69" s="28">
        <f t="shared" si="13"/>
        <v>3849301</v>
      </c>
      <c r="AC69" s="28">
        <f t="shared" si="13"/>
        <v>1972281</v>
      </c>
      <c r="AD69" s="28">
        <f t="shared" si="13"/>
        <v>6734</v>
      </c>
      <c r="AE69" s="28">
        <f t="shared" si="13"/>
        <v>1337004</v>
      </c>
      <c r="AF69" s="28">
        <f t="shared" si="13"/>
        <v>0</v>
      </c>
      <c r="AG69" s="28">
        <f t="shared" si="13"/>
        <v>12646418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5288398</v>
      </c>
      <c r="AK69" s="28">
        <f t="shared" si="14"/>
        <v>372492</v>
      </c>
      <c r="AL69" s="28">
        <f t="shared" si="14"/>
        <v>210621</v>
      </c>
      <c r="AM69" s="28">
        <f t="shared" si="14"/>
        <v>0</v>
      </c>
      <c r="AN69" s="28">
        <f t="shared" si="14"/>
        <v>0</v>
      </c>
      <c r="AO69" s="28">
        <f t="shared" si="14"/>
        <v>2223461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534198</v>
      </c>
      <c r="AW69" s="28">
        <f t="shared" si="14"/>
        <v>0</v>
      </c>
      <c r="AX69" s="28">
        <f t="shared" si="14"/>
        <v>0</v>
      </c>
      <c r="AY69" s="28">
        <f t="shared" si="14"/>
        <v>1787189</v>
      </c>
      <c r="AZ69" s="28">
        <f t="shared" si="14"/>
        <v>-605922</v>
      </c>
      <c r="BA69" s="28">
        <f t="shared" si="14"/>
        <v>0</v>
      </c>
      <c r="BB69" s="28">
        <f t="shared" si="14"/>
        <v>1625383</v>
      </c>
      <c r="BC69" s="28">
        <f t="shared" si="14"/>
        <v>0</v>
      </c>
      <c r="BD69" s="28">
        <f t="shared" si="14"/>
        <v>11347</v>
      </c>
      <c r="BE69" s="28">
        <f t="shared" si="14"/>
        <v>9840979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1798173</v>
      </c>
      <c r="BM69" s="28">
        <f t="shared" si="14"/>
        <v>0</v>
      </c>
      <c r="BN69" s="28">
        <f t="shared" si="14"/>
        <v>3260710</v>
      </c>
      <c r="BO69" s="28">
        <f t="shared" ref="BO69:CE69" si="15">SUM(BO70:BO83)</f>
        <v>1710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73681</v>
      </c>
      <c r="BT69" s="28">
        <f t="shared" si="15"/>
        <v>190646</v>
      </c>
      <c r="BU69" s="28">
        <f t="shared" si="15"/>
        <v>0</v>
      </c>
      <c r="BV69" s="28">
        <f t="shared" si="15"/>
        <v>2150</v>
      </c>
      <c r="BW69" s="28">
        <f t="shared" si="15"/>
        <v>0</v>
      </c>
      <c r="BX69" s="28">
        <f t="shared" si="15"/>
        <v>0</v>
      </c>
      <c r="BY69" s="28">
        <f t="shared" si="15"/>
        <v>2542851</v>
      </c>
      <c r="BZ69" s="28">
        <f t="shared" si="15"/>
        <v>2044121</v>
      </c>
      <c r="CA69" s="28">
        <f t="shared" si="15"/>
        <v>343326</v>
      </c>
      <c r="CB69" s="28">
        <f t="shared" si="15"/>
        <v>2163</v>
      </c>
      <c r="CC69" s="28">
        <f t="shared" si="15"/>
        <v>10770600</v>
      </c>
      <c r="CD69" s="28">
        <f t="shared" si="15"/>
        <v>0</v>
      </c>
      <c r="CE69" s="28">
        <f t="shared" si="15"/>
        <v>125881183</v>
      </c>
    </row>
    <row r="70" spans="1:83" x14ac:dyDescent="0.35">
      <c r="A70" s="29" t="s">
        <v>271</v>
      </c>
      <c r="B70" s="30"/>
      <c r="C70" s="327">
        <v>1910</v>
      </c>
      <c r="D70" s="327">
        <v>0</v>
      </c>
      <c r="E70" s="327">
        <v>5324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2491</v>
      </c>
      <c r="Q70" s="327">
        <v>46</v>
      </c>
      <c r="R70" s="327">
        <v>330</v>
      </c>
      <c r="S70" s="327">
        <v>0</v>
      </c>
      <c r="T70" s="327">
        <v>0</v>
      </c>
      <c r="U70" s="327">
        <v>444936</v>
      </c>
      <c r="V70" s="327">
        <v>78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6734</v>
      </c>
      <c r="AE70" s="327">
        <v>0</v>
      </c>
      <c r="AF70" s="327">
        <v>0</v>
      </c>
      <c r="AG70" s="327">
        <v>6395</v>
      </c>
      <c r="AH70" s="327">
        <v>0</v>
      </c>
      <c r="AI70" s="327">
        <v>0</v>
      </c>
      <c r="AJ70" s="327">
        <v>1536</v>
      </c>
      <c r="AK70" s="327">
        <v>0</v>
      </c>
      <c r="AL70" s="327">
        <v>0</v>
      </c>
      <c r="AM70" s="327">
        <v>0</v>
      </c>
      <c r="AN70" s="327">
        <v>0</v>
      </c>
      <c r="AO70" s="327">
        <v>1139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470919</v>
      </c>
    </row>
    <row r="71" spans="1:83" x14ac:dyDescent="0.35">
      <c r="A71" s="29" t="s">
        <v>272</v>
      </c>
      <c r="B71" s="30"/>
      <c r="C71" s="327">
        <v>993058</v>
      </c>
      <c r="D71" s="327">
        <v>0</v>
      </c>
      <c r="E71" s="327">
        <v>5966178</v>
      </c>
      <c r="F71" s="327">
        <v>0</v>
      </c>
      <c r="G71" s="327">
        <v>0</v>
      </c>
      <c r="H71" s="327">
        <v>239740</v>
      </c>
      <c r="I71" s="327">
        <v>0</v>
      </c>
      <c r="J71" s="327">
        <v>97112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1267220</v>
      </c>
      <c r="Q71" s="327">
        <v>62472</v>
      </c>
      <c r="R71" s="327">
        <v>0</v>
      </c>
      <c r="S71" s="327">
        <v>0</v>
      </c>
      <c r="T71" s="327">
        <v>0</v>
      </c>
      <c r="U71" s="327">
        <v>33927</v>
      </c>
      <c r="V71" s="327">
        <v>238835</v>
      </c>
      <c r="W71" s="327">
        <v>0</v>
      </c>
      <c r="X71" s="327">
        <v>54053</v>
      </c>
      <c r="Y71" s="327">
        <v>322020</v>
      </c>
      <c r="Z71" s="327">
        <v>0</v>
      </c>
      <c r="AA71" s="327">
        <v>0</v>
      </c>
      <c r="AB71" s="327">
        <v>-434</v>
      </c>
      <c r="AC71" s="327">
        <v>255524</v>
      </c>
      <c r="AD71" s="327">
        <v>0</v>
      </c>
      <c r="AE71" s="327">
        <v>-87</v>
      </c>
      <c r="AF71" s="327">
        <v>0</v>
      </c>
      <c r="AG71" s="327">
        <v>5151712</v>
      </c>
      <c r="AH71" s="327">
        <v>0</v>
      </c>
      <c r="AI71" s="327">
        <v>0</v>
      </c>
      <c r="AJ71" s="327">
        <v>1878</v>
      </c>
      <c r="AK71" s="327">
        <v>0</v>
      </c>
      <c r="AL71" s="327">
        <v>0</v>
      </c>
      <c r="AM71" s="327">
        <v>0</v>
      </c>
      <c r="AN71" s="327">
        <v>0</v>
      </c>
      <c r="AO71" s="327">
        <v>275887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13345</v>
      </c>
      <c r="AW71" s="327">
        <v>0</v>
      </c>
      <c r="AX71" s="327">
        <v>0</v>
      </c>
      <c r="AY71" s="327">
        <v>1336</v>
      </c>
      <c r="AZ71" s="327">
        <v>0</v>
      </c>
      <c r="BA71" s="327">
        <v>0</v>
      </c>
      <c r="BB71" s="327">
        <v>222003</v>
      </c>
      <c r="BC71" s="327">
        <v>0</v>
      </c>
      <c r="BD71" s="327">
        <v>0</v>
      </c>
      <c r="BE71" s="327">
        <v>581179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836</v>
      </c>
      <c r="BM71" s="327">
        <v>0</v>
      </c>
      <c r="BN71" s="327">
        <v>24388</v>
      </c>
      <c r="BO71" s="327">
        <v>0</v>
      </c>
      <c r="BP71" s="327">
        <v>0</v>
      </c>
      <c r="BQ71" s="327">
        <v>0</v>
      </c>
      <c r="BR71" s="327">
        <v>0</v>
      </c>
      <c r="BS71" s="327">
        <v>-157</v>
      </c>
      <c r="BT71" s="327">
        <v>0</v>
      </c>
      <c r="BU71" s="327">
        <v>0</v>
      </c>
      <c r="BV71" s="327">
        <v>2150</v>
      </c>
      <c r="BW71" s="327">
        <v>0</v>
      </c>
      <c r="BX71" s="327">
        <v>0</v>
      </c>
      <c r="BY71" s="327">
        <v>-182</v>
      </c>
      <c r="BZ71" s="327">
        <v>88391</v>
      </c>
      <c r="CA71" s="327">
        <v>100</v>
      </c>
      <c r="CB71" s="327">
        <v>835</v>
      </c>
      <c r="CC71" s="327">
        <v>0</v>
      </c>
      <c r="CD71" s="327">
        <v>0</v>
      </c>
      <c r="CE71" s="28">
        <f t="shared" si="16"/>
        <v>15893319</v>
      </c>
    </row>
    <row r="72" spans="1:83" x14ac:dyDescent="0.35">
      <c r="A72" s="29" t="s">
        <v>273</v>
      </c>
      <c r="B72" s="30"/>
      <c r="C72" s="327">
        <v>0</v>
      </c>
      <c r="D72" s="327">
        <v>0</v>
      </c>
      <c r="E72" s="327">
        <v>970</v>
      </c>
      <c r="F72" s="327">
        <v>0</v>
      </c>
      <c r="G72" s="327">
        <v>0</v>
      </c>
      <c r="H72" s="327">
        <v>5750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18430</v>
      </c>
      <c r="V72" s="327">
        <v>0</v>
      </c>
      <c r="W72" s="327">
        <v>0</v>
      </c>
      <c r="X72" s="327">
        <v>0</v>
      </c>
      <c r="Y72" s="327">
        <v>3400</v>
      </c>
      <c r="Z72" s="327">
        <v>660</v>
      </c>
      <c r="AA72" s="327">
        <v>0</v>
      </c>
      <c r="AB72" s="327">
        <v>2850</v>
      </c>
      <c r="AC72" s="327">
        <v>489</v>
      </c>
      <c r="AD72" s="327">
        <v>0</v>
      </c>
      <c r="AE72" s="327">
        <v>0</v>
      </c>
      <c r="AF72" s="327">
        <v>0</v>
      </c>
      <c r="AG72" s="327">
        <v>6495</v>
      </c>
      <c r="AH72" s="327">
        <v>0</v>
      </c>
      <c r="AI72" s="327">
        <v>0</v>
      </c>
      <c r="AJ72" s="327">
        <v>956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-37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8400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71270</v>
      </c>
      <c r="BO72" s="327">
        <v>0</v>
      </c>
      <c r="BP72" s="327">
        <v>0</v>
      </c>
      <c r="BQ72" s="327">
        <v>0</v>
      </c>
      <c r="BR72" s="327">
        <v>0</v>
      </c>
      <c r="BS72" s="327">
        <v>700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138</v>
      </c>
      <c r="BZ72" s="327">
        <v>-225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120246</v>
      </c>
    </row>
    <row r="73" spans="1:83" x14ac:dyDescent="0.35">
      <c r="A73" s="29" t="s">
        <v>274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187456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187456</v>
      </c>
    </row>
    <row r="74" spans="1:83" x14ac:dyDescent="0.35">
      <c r="A74" s="29" t="s">
        <v>275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1111954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1111954</v>
      </c>
    </row>
    <row r="75" spans="1:83" x14ac:dyDescent="0.35">
      <c r="A75" s="29" t="s">
        <v>276</v>
      </c>
      <c r="B75" s="30"/>
      <c r="C75" s="327">
        <v>0</v>
      </c>
      <c r="D75" s="327">
        <v>0</v>
      </c>
      <c r="E75" s="327">
        <v>7500</v>
      </c>
      <c r="F75" s="327">
        <v>0</v>
      </c>
      <c r="G75" s="327">
        <v>0</v>
      </c>
      <c r="H75" s="327">
        <v>10990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88245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139247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245982</v>
      </c>
    </row>
    <row r="76" spans="1:83" x14ac:dyDescent="0.35">
      <c r="A76" s="29" t="s">
        <v>277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278</v>
      </c>
      <c r="B77" s="30"/>
      <c r="C77" s="327">
        <v>0</v>
      </c>
      <c r="D77" s="327">
        <v>0</v>
      </c>
      <c r="E77" s="327">
        <v>2458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381342</v>
      </c>
      <c r="Q77" s="327">
        <v>0</v>
      </c>
      <c r="R77" s="327">
        <v>5490</v>
      </c>
      <c r="S77" s="327">
        <v>49</v>
      </c>
      <c r="T77" s="327">
        <v>0</v>
      </c>
      <c r="U77" s="327">
        <v>281757</v>
      </c>
      <c r="V77" s="327">
        <v>98335</v>
      </c>
      <c r="W77" s="327">
        <v>7705</v>
      </c>
      <c r="X77" s="327">
        <v>-200</v>
      </c>
      <c r="Y77" s="327">
        <v>477138</v>
      </c>
      <c r="Z77" s="327">
        <v>0</v>
      </c>
      <c r="AA77" s="327">
        <v>0</v>
      </c>
      <c r="AB77" s="327">
        <v>53152</v>
      </c>
      <c r="AC77" s="327">
        <v>425</v>
      </c>
      <c r="AD77" s="327">
        <v>0</v>
      </c>
      <c r="AE77" s="327">
        <v>0</v>
      </c>
      <c r="AF77" s="327">
        <v>0</v>
      </c>
      <c r="AG77" s="327">
        <v>9738</v>
      </c>
      <c r="AH77" s="327">
        <v>0</v>
      </c>
      <c r="AI77" s="327">
        <v>0</v>
      </c>
      <c r="AJ77" s="327">
        <v>2931642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1341</v>
      </c>
      <c r="AW77" s="327">
        <v>0</v>
      </c>
      <c r="AX77" s="327">
        <v>0</v>
      </c>
      <c r="AY77" s="327">
        <v>13493</v>
      </c>
      <c r="AZ77" s="327">
        <v>8465</v>
      </c>
      <c r="BA77" s="327">
        <v>0</v>
      </c>
      <c r="BB77" s="327">
        <v>0</v>
      </c>
      <c r="BC77" s="327">
        <v>0</v>
      </c>
      <c r="BD77" s="327">
        <v>0</v>
      </c>
      <c r="BE77" s="327">
        <v>2069576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90516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6432422</v>
      </c>
    </row>
    <row r="78" spans="1:83" x14ac:dyDescent="0.35">
      <c r="A78" s="29" t="s">
        <v>279</v>
      </c>
      <c r="B78" s="16"/>
      <c r="C78" s="327">
        <v>3445692</v>
      </c>
      <c r="D78" s="327">
        <v>0</v>
      </c>
      <c r="E78" s="327">
        <v>24268779</v>
      </c>
      <c r="F78" s="327">
        <v>0</v>
      </c>
      <c r="G78" s="327">
        <v>0</v>
      </c>
      <c r="H78" s="327">
        <v>4299170</v>
      </c>
      <c r="I78" s="327">
        <v>0</v>
      </c>
      <c r="J78" s="327">
        <v>1080388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5257358</v>
      </c>
      <c r="Q78" s="327">
        <v>1095335</v>
      </c>
      <c r="R78" s="327">
        <v>161091</v>
      </c>
      <c r="S78" s="327">
        <v>0</v>
      </c>
      <c r="T78" s="327">
        <v>0</v>
      </c>
      <c r="U78" s="327">
        <v>4008528</v>
      </c>
      <c r="V78" s="327">
        <v>3741030</v>
      </c>
      <c r="W78" s="327">
        <v>578387</v>
      </c>
      <c r="X78" s="327">
        <v>936641</v>
      </c>
      <c r="Y78" s="327">
        <v>2953089</v>
      </c>
      <c r="Z78" s="327">
        <v>0</v>
      </c>
      <c r="AA78" s="327">
        <v>233782</v>
      </c>
      <c r="AB78" s="327">
        <v>3779908</v>
      </c>
      <c r="AC78" s="327">
        <v>1702599</v>
      </c>
      <c r="AD78" s="327">
        <v>0</v>
      </c>
      <c r="AE78" s="327">
        <v>1336909</v>
      </c>
      <c r="AF78" s="327">
        <v>0</v>
      </c>
      <c r="AG78" s="327">
        <v>7269720</v>
      </c>
      <c r="AH78" s="327">
        <v>0</v>
      </c>
      <c r="AI78" s="327">
        <v>0</v>
      </c>
      <c r="AJ78" s="327">
        <v>2297653</v>
      </c>
      <c r="AK78" s="327">
        <v>369965</v>
      </c>
      <c r="AL78" s="327">
        <v>210277</v>
      </c>
      <c r="AM78" s="327">
        <v>0</v>
      </c>
      <c r="AN78" s="327">
        <v>0</v>
      </c>
      <c r="AO78" s="327">
        <v>1925822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517895</v>
      </c>
      <c r="AW78" s="327">
        <v>0</v>
      </c>
      <c r="AX78" s="327">
        <v>0</v>
      </c>
      <c r="AY78" s="327">
        <v>1769930</v>
      </c>
      <c r="AZ78" s="327">
        <v>126930</v>
      </c>
      <c r="BA78" s="327">
        <v>0</v>
      </c>
      <c r="BB78" s="327">
        <v>1140648</v>
      </c>
      <c r="BC78" s="327">
        <v>0</v>
      </c>
      <c r="BD78" s="327">
        <v>11308</v>
      </c>
      <c r="BE78" s="327">
        <v>4040214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1781571</v>
      </c>
      <c r="BM78" s="327">
        <v>0</v>
      </c>
      <c r="BN78" s="327">
        <v>3326375</v>
      </c>
      <c r="BO78" s="327">
        <v>1710</v>
      </c>
      <c r="BP78" s="327">
        <v>0</v>
      </c>
      <c r="BQ78" s="327">
        <v>0</v>
      </c>
      <c r="BR78" s="327">
        <v>0</v>
      </c>
      <c r="BS78" s="327">
        <v>69617</v>
      </c>
      <c r="BT78" s="327">
        <v>189938</v>
      </c>
      <c r="BU78" s="327">
        <v>0</v>
      </c>
      <c r="BV78" s="327">
        <v>0</v>
      </c>
      <c r="BW78" s="327">
        <v>0</v>
      </c>
      <c r="BX78" s="327">
        <v>0</v>
      </c>
      <c r="BY78" s="327">
        <v>2360581</v>
      </c>
      <c r="BZ78" s="327">
        <v>1947624</v>
      </c>
      <c r="CA78" s="327">
        <v>342361</v>
      </c>
      <c r="CB78" s="327">
        <v>1328</v>
      </c>
      <c r="CC78" s="327">
        <v>682784</v>
      </c>
      <c r="CD78" s="327">
        <v>0</v>
      </c>
      <c r="CE78" s="28">
        <f t="shared" si="16"/>
        <v>89262937</v>
      </c>
    </row>
    <row r="79" spans="1:83" x14ac:dyDescent="0.35">
      <c r="A79" s="29" t="s">
        <v>280</v>
      </c>
      <c r="B79" s="16"/>
      <c r="C79" s="327">
        <v>11110</v>
      </c>
      <c r="D79" s="327">
        <v>0</v>
      </c>
      <c r="E79" s="327">
        <v>7191</v>
      </c>
      <c r="F79" s="327">
        <v>0</v>
      </c>
      <c r="G79" s="327">
        <v>0</v>
      </c>
      <c r="H79" s="327">
        <v>5456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425</v>
      </c>
      <c r="AC79" s="327">
        <v>1547</v>
      </c>
      <c r="AD79" s="327">
        <v>0</v>
      </c>
      <c r="AE79" s="327">
        <v>0</v>
      </c>
      <c r="AF79" s="327">
        <v>0</v>
      </c>
      <c r="AG79" s="327">
        <v>42797</v>
      </c>
      <c r="AH79" s="327">
        <v>0</v>
      </c>
      <c r="AI79" s="327">
        <v>0</v>
      </c>
      <c r="AJ79" s="327">
        <v>0</v>
      </c>
      <c r="AK79" s="327">
        <v>2207</v>
      </c>
      <c r="AL79" s="327">
        <v>0</v>
      </c>
      <c r="AM79" s="327">
        <v>0</v>
      </c>
      <c r="AN79" s="327">
        <v>0</v>
      </c>
      <c r="AO79" s="327">
        <v>5708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504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1992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63000</v>
      </c>
      <c r="BZ79" s="327">
        <v>2344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144281</v>
      </c>
    </row>
    <row r="80" spans="1:83" x14ac:dyDescent="0.35">
      <c r="A80" s="29" t="s">
        <v>281</v>
      </c>
      <c r="B80" s="16"/>
      <c r="C80" s="327">
        <v>5292</v>
      </c>
      <c r="D80" s="327">
        <v>0</v>
      </c>
      <c r="E80" s="327">
        <v>9281</v>
      </c>
      <c r="F80" s="327">
        <v>0</v>
      </c>
      <c r="G80" s="327">
        <v>0</v>
      </c>
      <c r="H80" s="327">
        <v>230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5131</v>
      </c>
      <c r="Q80" s="327">
        <v>3526</v>
      </c>
      <c r="R80" s="327">
        <v>472</v>
      </c>
      <c r="S80" s="327">
        <v>0</v>
      </c>
      <c r="T80" s="327">
        <v>0</v>
      </c>
      <c r="U80" s="327">
        <v>140</v>
      </c>
      <c r="V80" s="327">
        <v>2798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4202</v>
      </c>
      <c r="AC80" s="327">
        <v>3347</v>
      </c>
      <c r="AD80" s="327">
        <v>0</v>
      </c>
      <c r="AE80" s="327">
        <v>175</v>
      </c>
      <c r="AF80" s="327">
        <v>0</v>
      </c>
      <c r="AG80" s="327">
        <v>31701</v>
      </c>
      <c r="AH80" s="327">
        <v>0</v>
      </c>
      <c r="AI80" s="327">
        <v>0</v>
      </c>
      <c r="AJ80" s="327">
        <v>20756</v>
      </c>
      <c r="AK80" s="327">
        <v>0</v>
      </c>
      <c r="AL80" s="327">
        <v>28</v>
      </c>
      <c r="AM80" s="327">
        <v>0</v>
      </c>
      <c r="AN80" s="327">
        <v>0</v>
      </c>
      <c r="AO80" s="327">
        <v>1159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278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2124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629</v>
      </c>
      <c r="BM80" s="327">
        <v>0</v>
      </c>
      <c r="BN80" s="327">
        <v>9314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465</v>
      </c>
      <c r="BZ80" s="327">
        <v>1683</v>
      </c>
      <c r="CA80" s="327">
        <v>865</v>
      </c>
      <c r="CB80" s="327">
        <v>0</v>
      </c>
      <c r="CC80" s="327">
        <v>0</v>
      </c>
      <c r="CD80" s="327">
        <v>0</v>
      </c>
      <c r="CE80" s="28">
        <f t="shared" si="16"/>
        <v>103596</v>
      </c>
    </row>
    <row r="81" spans="1:84" x14ac:dyDescent="0.35">
      <c r="A81" s="29" t="s">
        <v>282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1511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13558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24745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-807304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968</v>
      </c>
      <c r="BZ81" s="327">
        <v>4061</v>
      </c>
      <c r="CA81" s="327">
        <v>0</v>
      </c>
      <c r="CB81" s="327">
        <v>0</v>
      </c>
      <c r="CC81" s="327">
        <v>9783530</v>
      </c>
      <c r="CD81" s="327">
        <v>0</v>
      </c>
      <c r="CE81" s="28">
        <f t="shared" si="16"/>
        <v>9021069</v>
      </c>
    </row>
    <row r="82" spans="1:84" x14ac:dyDescent="0.35">
      <c r="A82" s="29" t="s">
        <v>283</v>
      </c>
      <c r="B82" s="16"/>
      <c r="C82" s="327">
        <v>3366</v>
      </c>
      <c r="D82" s="327">
        <v>0</v>
      </c>
      <c r="E82" s="327">
        <v>6493</v>
      </c>
      <c r="F82" s="327">
        <v>0</v>
      </c>
      <c r="G82" s="327">
        <v>0</v>
      </c>
      <c r="H82" s="327">
        <v>4524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381</v>
      </c>
      <c r="Q82" s="327">
        <v>0</v>
      </c>
      <c r="R82" s="327">
        <v>0</v>
      </c>
      <c r="S82" s="327">
        <v>0</v>
      </c>
      <c r="T82" s="327">
        <v>0</v>
      </c>
      <c r="U82" s="327">
        <v>1188</v>
      </c>
      <c r="V82" s="327">
        <v>3246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277</v>
      </c>
      <c r="AC82" s="327">
        <v>826</v>
      </c>
      <c r="AD82" s="327">
        <v>0</v>
      </c>
      <c r="AE82" s="327">
        <v>0</v>
      </c>
      <c r="AF82" s="327">
        <v>0</v>
      </c>
      <c r="AG82" s="327">
        <v>1212</v>
      </c>
      <c r="AH82" s="327">
        <v>0</v>
      </c>
      <c r="AI82" s="327">
        <v>0</v>
      </c>
      <c r="AJ82" s="327">
        <v>1871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1031</v>
      </c>
      <c r="AW82" s="327">
        <v>0</v>
      </c>
      <c r="AX82" s="327">
        <v>0</v>
      </c>
      <c r="AY82" s="327">
        <v>656</v>
      </c>
      <c r="AZ82" s="327">
        <v>0</v>
      </c>
      <c r="BA82" s="327">
        <v>0</v>
      </c>
      <c r="BB82" s="327">
        <v>1944</v>
      </c>
      <c r="BC82" s="327">
        <v>0</v>
      </c>
      <c r="BD82" s="327">
        <v>0</v>
      </c>
      <c r="BE82" s="327">
        <v>1971625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40710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583</v>
      </c>
      <c r="BU82" s="327">
        <v>0</v>
      </c>
      <c r="BV82" s="327">
        <v>0</v>
      </c>
      <c r="BW82" s="327">
        <v>0</v>
      </c>
      <c r="BX82" s="327">
        <v>0</v>
      </c>
      <c r="BY82" s="327">
        <v>25768</v>
      </c>
      <c r="BZ82" s="327">
        <v>0</v>
      </c>
      <c r="CA82" s="327">
        <v>0</v>
      </c>
      <c r="CB82" s="327">
        <v>0</v>
      </c>
      <c r="CC82" s="327">
        <v>1285</v>
      </c>
      <c r="CD82" s="327">
        <v>0</v>
      </c>
      <c r="CE82" s="28">
        <f t="shared" si="16"/>
        <v>2066986</v>
      </c>
    </row>
    <row r="83" spans="1:84" x14ac:dyDescent="0.35">
      <c r="A83" s="29" t="s">
        <v>284</v>
      </c>
      <c r="B83" s="16"/>
      <c r="C83" s="317">
        <v>17977</v>
      </c>
      <c r="D83" s="317">
        <v>0</v>
      </c>
      <c r="E83" s="319">
        <v>226354</v>
      </c>
      <c r="F83" s="319">
        <v>0</v>
      </c>
      <c r="G83" s="317">
        <v>0</v>
      </c>
      <c r="H83" s="317">
        <v>125064</v>
      </c>
      <c r="I83" s="319">
        <v>0</v>
      </c>
      <c r="J83" s="319">
        <v>135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23519</v>
      </c>
      <c r="Q83" s="319">
        <v>0</v>
      </c>
      <c r="R83" s="320">
        <v>3763</v>
      </c>
      <c r="S83" s="319">
        <v>0</v>
      </c>
      <c r="T83" s="317">
        <v>0</v>
      </c>
      <c r="U83" s="319">
        <v>183404</v>
      </c>
      <c r="V83" s="319">
        <v>6458</v>
      </c>
      <c r="W83" s="317">
        <v>0</v>
      </c>
      <c r="X83" s="319">
        <v>18</v>
      </c>
      <c r="Y83" s="319">
        <v>2340</v>
      </c>
      <c r="Z83" s="319">
        <v>0</v>
      </c>
      <c r="AA83" s="319">
        <v>26</v>
      </c>
      <c r="AB83" s="319">
        <v>8921</v>
      </c>
      <c r="AC83" s="319">
        <v>7524</v>
      </c>
      <c r="AD83" s="319">
        <v>0</v>
      </c>
      <c r="AE83" s="319">
        <v>7</v>
      </c>
      <c r="AF83" s="319">
        <v>0</v>
      </c>
      <c r="AG83" s="319">
        <v>126648</v>
      </c>
      <c r="AH83" s="319">
        <v>0</v>
      </c>
      <c r="AI83" s="319">
        <v>0</v>
      </c>
      <c r="AJ83" s="319">
        <v>18548</v>
      </c>
      <c r="AK83" s="319">
        <v>320</v>
      </c>
      <c r="AL83" s="319">
        <v>316</v>
      </c>
      <c r="AM83" s="319">
        <v>0</v>
      </c>
      <c r="AN83" s="319">
        <v>0</v>
      </c>
      <c r="AO83" s="317">
        <v>13746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119</v>
      </c>
      <c r="AW83" s="319">
        <v>0</v>
      </c>
      <c r="AX83" s="319">
        <v>0</v>
      </c>
      <c r="AY83" s="319">
        <v>1496</v>
      </c>
      <c r="AZ83" s="319">
        <v>-741317</v>
      </c>
      <c r="BA83" s="319">
        <v>0</v>
      </c>
      <c r="BB83" s="319">
        <v>172543</v>
      </c>
      <c r="BC83" s="319">
        <v>0</v>
      </c>
      <c r="BD83" s="319">
        <v>39</v>
      </c>
      <c r="BE83" s="319">
        <v>31162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15137</v>
      </c>
      <c r="BM83" s="319">
        <v>0</v>
      </c>
      <c r="BN83" s="319">
        <v>176746</v>
      </c>
      <c r="BO83" s="319">
        <v>0</v>
      </c>
      <c r="BP83" s="319">
        <v>0</v>
      </c>
      <c r="BQ83" s="319">
        <v>0</v>
      </c>
      <c r="BR83" s="319">
        <v>0</v>
      </c>
      <c r="BS83" s="319">
        <v>3521</v>
      </c>
      <c r="BT83" s="319">
        <v>125</v>
      </c>
      <c r="BU83" s="319">
        <v>0</v>
      </c>
      <c r="BV83" s="319">
        <v>0</v>
      </c>
      <c r="BW83" s="319">
        <v>0</v>
      </c>
      <c r="BX83" s="319">
        <v>0</v>
      </c>
      <c r="BY83" s="319">
        <v>92113</v>
      </c>
      <c r="BZ83" s="319">
        <v>243</v>
      </c>
      <c r="CA83" s="319">
        <v>0</v>
      </c>
      <c r="CB83" s="319">
        <v>0</v>
      </c>
      <c r="CC83" s="319">
        <v>303001</v>
      </c>
      <c r="CD83" s="327">
        <v>0</v>
      </c>
      <c r="CE83" s="28">
        <f t="shared" si="16"/>
        <v>820016</v>
      </c>
    </row>
    <row r="84" spans="1:84" x14ac:dyDescent="0.35">
      <c r="A84" s="35" t="s">
        <v>285</v>
      </c>
      <c r="B84" s="16"/>
      <c r="C84" s="317">
        <v>0</v>
      </c>
      <c r="D84" s="317">
        <v>0</v>
      </c>
      <c r="E84" s="317">
        <v>7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3863422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5300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18511</v>
      </c>
      <c r="AZ84" s="317">
        <v>340346</v>
      </c>
      <c r="BA84" s="317">
        <v>0</v>
      </c>
      <c r="BB84" s="317">
        <v>0</v>
      </c>
      <c r="BC84" s="317">
        <v>0</v>
      </c>
      <c r="BD84" s="317">
        <v>0</v>
      </c>
      <c r="BE84" s="317">
        <v>80664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-57603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-145176</v>
      </c>
      <c r="CD84" s="327">
        <v>0</v>
      </c>
      <c r="CE84" s="28">
        <f t="shared" si="16"/>
        <v>4105471</v>
      </c>
    </row>
    <row r="85" spans="1:84" x14ac:dyDescent="0.35">
      <c r="A85" s="35" t="s">
        <v>286</v>
      </c>
      <c r="B85" s="28"/>
      <c r="C85" s="28">
        <f t="shared" ref="C85:AH85" si="17">SUM(C61:C69)-C84</f>
        <v>10838988</v>
      </c>
      <c r="D85" s="28">
        <f t="shared" si="17"/>
        <v>0</v>
      </c>
      <c r="E85" s="28">
        <f t="shared" si="17"/>
        <v>73068783</v>
      </c>
      <c r="F85" s="28">
        <f t="shared" si="17"/>
        <v>0</v>
      </c>
      <c r="G85" s="28">
        <f t="shared" si="17"/>
        <v>0</v>
      </c>
      <c r="H85" s="28">
        <f t="shared" si="17"/>
        <v>12942697.25</v>
      </c>
      <c r="I85" s="28">
        <f t="shared" si="17"/>
        <v>0</v>
      </c>
      <c r="J85" s="28">
        <f t="shared" si="17"/>
        <v>3482621.5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25816174.960000001</v>
      </c>
      <c r="Q85" s="28">
        <f t="shared" si="17"/>
        <v>3007072</v>
      </c>
      <c r="R85" s="28">
        <f t="shared" si="17"/>
        <v>2219728.02</v>
      </c>
      <c r="S85" s="28">
        <f t="shared" si="17"/>
        <v>210880</v>
      </c>
      <c r="T85" s="28">
        <f t="shared" si="17"/>
        <v>0</v>
      </c>
      <c r="U85" s="28">
        <f t="shared" si="17"/>
        <v>12985664</v>
      </c>
      <c r="V85" s="28">
        <f t="shared" si="17"/>
        <v>13939616</v>
      </c>
      <c r="W85" s="28">
        <f t="shared" si="17"/>
        <v>1567097</v>
      </c>
      <c r="X85" s="28">
        <f t="shared" si="17"/>
        <v>3051543</v>
      </c>
      <c r="Y85" s="28">
        <f t="shared" si="17"/>
        <v>9637150</v>
      </c>
      <c r="Z85" s="28">
        <f t="shared" si="17"/>
        <v>10499</v>
      </c>
      <c r="AA85" s="28">
        <f t="shared" si="17"/>
        <v>639978</v>
      </c>
      <c r="AB85" s="28">
        <f t="shared" si="17"/>
        <v>18062752.859999999</v>
      </c>
      <c r="AC85" s="28">
        <f t="shared" si="17"/>
        <v>5747987</v>
      </c>
      <c r="AD85" s="28">
        <f t="shared" si="17"/>
        <v>1419317</v>
      </c>
      <c r="AE85" s="28">
        <f t="shared" si="17"/>
        <v>3604167.96</v>
      </c>
      <c r="AF85" s="28">
        <f t="shared" si="17"/>
        <v>0</v>
      </c>
      <c r="AG85" s="28">
        <f t="shared" si="17"/>
        <v>28291545.439999998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14230317</v>
      </c>
      <c r="AK85" s="28">
        <f t="shared" si="18"/>
        <v>975395</v>
      </c>
      <c r="AL85" s="28">
        <f t="shared" si="18"/>
        <v>551161</v>
      </c>
      <c r="AM85" s="28">
        <f t="shared" si="18"/>
        <v>0</v>
      </c>
      <c r="AN85" s="28">
        <f t="shared" si="18"/>
        <v>0</v>
      </c>
      <c r="AO85" s="28">
        <f t="shared" si="18"/>
        <v>5274849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1380183</v>
      </c>
      <c r="AW85" s="28">
        <f t="shared" si="18"/>
        <v>0</v>
      </c>
      <c r="AX85" s="28">
        <f t="shared" si="18"/>
        <v>0</v>
      </c>
      <c r="AY85" s="28">
        <f t="shared" si="18"/>
        <v>5285391</v>
      </c>
      <c r="AZ85" s="28">
        <f t="shared" si="18"/>
        <v>221778</v>
      </c>
      <c r="BA85" s="28">
        <f t="shared" si="18"/>
        <v>0</v>
      </c>
      <c r="BB85" s="28">
        <f t="shared" si="18"/>
        <v>3467001</v>
      </c>
      <c r="BC85" s="28">
        <f t="shared" si="18"/>
        <v>0</v>
      </c>
      <c r="BD85" s="28">
        <f t="shared" si="18"/>
        <v>38914</v>
      </c>
      <c r="BE85" s="28">
        <f t="shared" si="18"/>
        <v>18510555.140000001</v>
      </c>
      <c r="BF85" s="28">
        <f t="shared" si="18"/>
        <v>0</v>
      </c>
      <c r="BG85" s="28">
        <f t="shared" si="18"/>
        <v>11763</v>
      </c>
      <c r="BH85" s="28">
        <f t="shared" si="18"/>
        <v>0</v>
      </c>
      <c r="BI85" s="28">
        <f t="shared" si="18"/>
        <v>246</v>
      </c>
      <c r="BJ85" s="28">
        <f t="shared" si="18"/>
        <v>80</v>
      </c>
      <c r="BK85" s="28">
        <f t="shared" si="18"/>
        <v>0</v>
      </c>
      <c r="BL85" s="28">
        <f t="shared" si="18"/>
        <v>4918034</v>
      </c>
      <c r="BM85" s="28">
        <f t="shared" si="18"/>
        <v>0</v>
      </c>
      <c r="BN85" s="28">
        <f t="shared" si="18"/>
        <v>14741291.890000001</v>
      </c>
      <c r="BO85" s="28">
        <f t="shared" ref="BO85:CD85" si="19">SUM(BO61:BO69)-BO84</f>
        <v>368608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264875</v>
      </c>
      <c r="BT85" s="28">
        <f t="shared" si="19"/>
        <v>502333</v>
      </c>
      <c r="BU85" s="28">
        <f t="shared" si="19"/>
        <v>0</v>
      </c>
      <c r="BV85" s="28">
        <f t="shared" si="19"/>
        <v>3906</v>
      </c>
      <c r="BW85" s="28">
        <f t="shared" si="19"/>
        <v>5192500.12</v>
      </c>
      <c r="BX85" s="28">
        <f t="shared" si="19"/>
        <v>0</v>
      </c>
      <c r="BY85" s="28">
        <f t="shared" si="19"/>
        <v>6305158.25</v>
      </c>
      <c r="BZ85" s="28">
        <f t="shared" si="19"/>
        <v>6575917</v>
      </c>
      <c r="CA85" s="28">
        <f t="shared" si="19"/>
        <v>865116</v>
      </c>
      <c r="CB85" s="28">
        <f t="shared" si="19"/>
        <v>4028</v>
      </c>
      <c r="CC85" s="28">
        <f t="shared" si="19"/>
        <v>21781556</v>
      </c>
      <c r="CD85" s="28">
        <f t="shared" si="19"/>
        <v>0</v>
      </c>
      <c r="CE85" s="28">
        <f t="shared" si="16"/>
        <v>342015218.39000005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288</v>
      </c>
      <c r="B87" s="16"/>
      <c r="C87" s="317">
        <v>30381361</v>
      </c>
      <c r="D87" s="317">
        <v>0</v>
      </c>
      <c r="E87" s="317">
        <v>203886963</v>
      </c>
      <c r="F87" s="317">
        <v>0</v>
      </c>
      <c r="G87" s="317">
        <v>0</v>
      </c>
      <c r="H87" s="317">
        <v>36441374</v>
      </c>
      <c r="I87" s="317">
        <v>0</v>
      </c>
      <c r="J87" s="317">
        <v>10995725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51660290</v>
      </c>
      <c r="Q87" s="317">
        <v>6388528</v>
      </c>
      <c r="R87" s="317">
        <v>1530216</v>
      </c>
      <c r="S87" s="317">
        <v>0</v>
      </c>
      <c r="T87" s="317">
        <v>0</v>
      </c>
      <c r="U87" s="317">
        <v>34414304</v>
      </c>
      <c r="V87" s="317">
        <v>62145692</v>
      </c>
      <c r="W87" s="317">
        <v>3250550</v>
      </c>
      <c r="X87" s="317">
        <v>11664396</v>
      </c>
      <c r="Y87" s="317">
        <v>9299814</v>
      </c>
      <c r="Z87" s="317">
        <v>53747</v>
      </c>
      <c r="AA87" s="317">
        <v>361998</v>
      </c>
      <c r="AB87" s="317">
        <v>36218171</v>
      </c>
      <c r="AC87" s="317">
        <v>37656861</v>
      </c>
      <c r="AD87" s="317">
        <v>6974883</v>
      </c>
      <c r="AE87" s="317">
        <v>2955661</v>
      </c>
      <c r="AF87" s="317">
        <v>0</v>
      </c>
      <c r="AG87" s="317">
        <v>32996161</v>
      </c>
      <c r="AH87" s="317">
        <v>0</v>
      </c>
      <c r="AI87" s="317">
        <v>0</v>
      </c>
      <c r="AJ87" s="317">
        <v>62614</v>
      </c>
      <c r="AK87" s="317">
        <v>2210746</v>
      </c>
      <c r="AL87" s="317">
        <v>1257337</v>
      </c>
      <c r="AM87" s="317">
        <v>0</v>
      </c>
      <c r="AN87" s="317">
        <v>0</v>
      </c>
      <c r="AO87" s="317">
        <v>18218226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601025618</v>
      </c>
    </row>
    <row r="88" spans="1:84" x14ac:dyDescent="0.35">
      <c r="A88" s="22" t="s">
        <v>289</v>
      </c>
      <c r="B88" s="16"/>
      <c r="C88" s="317">
        <v>190695</v>
      </c>
      <c r="D88" s="317">
        <v>0</v>
      </c>
      <c r="E88" s="317">
        <v>22819073</v>
      </c>
      <c r="F88" s="317">
        <v>0</v>
      </c>
      <c r="G88" s="317">
        <v>0</v>
      </c>
      <c r="H88" s="317">
        <v>6237444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135734135</v>
      </c>
      <c r="Q88" s="317">
        <v>11415376</v>
      </c>
      <c r="R88" s="317">
        <v>52624</v>
      </c>
      <c r="S88" s="317">
        <v>0</v>
      </c>
      <c r="T88" s="317">
        <v>0</v>
      </c>
      <c r="U88" s="317">
        <v>58340543</v>
      </c>
      <c r="V88" s="317">
        <v>49059619</v>
      </c>
      <c r="W88" s="317">
        <v>7577936</v>
      </c>
      <c r="X88" s="317">
        <v>37232687</v>
      </c>
      <c r="Y88" s="317">
        <v>30388704</v>
      </c>
      <c r="Z88" s="317">
        <v>1465</v>
      </c>
      <c r="AA88" s="317">
        <v>7159884</v>
      </c>
      <c r="AB88" s="317">
        <v>31564012</v>
      </c>
      <c r="AC88" s="317">
        <v>7565687</v>
      </c>
      <c r="AD88" s="317">
        <v>70895</v>
      </c>
      <c r="AE88" s="317">
        <v>2351011</v>
      </c>
      <c r="AF88" s="317">
        <v>0</v>
      </c>
      <c r="AG88" s="317">
        <v>129869258</v>
      </c>
      <c r="AH88" s="317">
        <v>0</v>
      </c>
      <c r="AI88" s="317">
        <v>0</v>
      </c>
      <c r="AJ88" s="317">
        <v>14901947</v>
      </c>
      <c r="AK88" s="317">
        <v>164034</v>
      </c>
      <c r="AL88" s="317">
        <v>159343</v>
      </c>
      <c r="AM88" s="317">
        <v>0</v>
      </c>
      <c r="AN88" s="317">
        <v>0</v>
      </c>
      <c r="AO88" s="317">
        <v>3213426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556069798</v>
      </c>
    </row>
    <row r="89" spans="1:84" x14ac:dyDescent="0.35">
      <c r="A89" s="22" t="s">
        <v>290</v>
      </c>
      <c r="B89" s="16"/>
      <c r="C89" s="28">
        <f t="shared" ref="C89:AV89" si="21">C87+C88</f>
        <v>30572056</v>
      </c>
      <c r="D89" s="28">
        <f t="shared" si="21"/>
        <v>0</v>
      </c>
      <c r="E89" s="28">
        <f t="shared" si="21"/>
        <v>226706036</v>
      </c>
      <c r="F89" s="28">
        <f t="shared" si="21"/>
        <v>0</v>
      </c>
      <c r="G89" s="28">
        <f t="shared" si="21"/>
        <v>0</v>
      </c>
      <c r="H89" s="28">
        <f t="shared" si="21"/>
        <v>42678818</v>
      </c>
      <c r="I89" s="28">
        <f t="shared" si="21"/>
        <v>0</v>
      </c>
      <c r="J89" s="28">
        <f t="shared" si="21"/>
        <v>10995725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187394425</v>
      </c>
      <c r="Q89" s="28">
        <f t="shared" si="21"/>
        <v>17803904</v>
      </c>
      <c r="R89" s="28">
        <f t="shared" si="21"/>
        <v>1582840</v>
      </c>
      <c r="S89" s="28">
        <f t="shared" si="21"/>
        <v>0</v>
      </c>
      <c r="T89" s="28">
        <f t="shared" si="21"/>
        <v>0</v>
      </c>
      <c r="U89" s="28">
        <f t="shared" si="21"/>
        <v>92754847</v>
      </c>
      <c r="V89" s="28">
        <f t="shared" si="21"/>
        <v>111205311</v>
      </c>
      <c r="W89" s="28">
        <f t="shared" si="21"/>
        <v>10828486</v>
      </c>
      <c r="X89" s="28">
        <f t="shared" si="21"/>
        <v>48897083</v>
      </c>
      <c r="Y89" s="28">
        <f t="shared" si="21"/>
        <v>39688518</v>
      </c>
      <c r="Z89" s="28">
        <f t="shared" si="21"/>
        <v>55212</v>
      </c>
      <c r="AA89" s="28">
        <f t="shared" si="21"/>
        <v>7521882</v>
      </c>
      <c r="AB89" s="28">
        <f t="shared" si="21"/>
        <v>67782183</v>
      </c>
      <c r="AC89" s="28">
        <f t="shared" si="21"/>
        <v>45222548</v>
      </c>
      <c r="AD89" s="28">
        <f t="shared" si="21"/>
        <v>7045778</v>
      </c>
      <c r="AE89" s="28">
        <f t="shared" si="21"/>
        <v>5306672</v>
      </c>
      <c r="AF89" s="28">
        <f t="shared" si="21"/>
        <v>0</v>
      </c>
      <c r="AG89" s="28">
        <f t="shared" si="21"/>
        <v>162865419</v>
      </c>
      <c r="AH89" s="28">
        <f t="shared" si="21"/>
        <v>0</v>
      </c>
      <c r="AI89" s="28">
        <f t="shared" si="21"/>
        <v>0</v>
      </c>
      <c r="AJ89" s="28">
        <f t="shared" si="21"/>
        <v>14964561</v>
      </c>
      <c r="AK89" s="28">
        <f t="shared" si="21"/>
        <v>2374780</v>
      </c>
      <c r="AL89" s="28">
        <f t="shared" si="21"/>
        <v>1416680</v>
      </c>
      <c r="AM89" s="28">
        <f t="shared" si="21"/>
        <v>0</v>
      </c>
      <c r="AN89" s="28">
        <f t="shared" si="21"/>
        <v>0</v>
      </c>
      <c r="AO89" s="28">
        <f t="shared" si="21"/>
        <v>21431652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1157095416</v>
      </c>
    </row>
    <row r="90" spans="1:84" x14ac:dyDescent="0.35">
      <c r="A90" s="35" t="s">
        <v>291</v>
      </c>
      <c r="B90" s="28"/>
      <c r="C90" s="317">
        <v>6385</v>
      </c>
      <c r="D90" s="317">
        <v>0</v>
      </c>
      <c r="E90" s="317">
        <v>62961</v>
      </c>
      <c r="F90" s="317">
        <v>0</v>
      </c>
      <c r="G90" s="317">
        <v>0</v>
      </c>
      <c r="H90" s="317">
        <v>12116</v>
      </c>
      <c r="I90" s="317">
        <v>0</v>
      </c>
      <c r="J90" s="317">
        <v>1251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25605</v>
      </c>
      <c r="Q90" s="317">
        <v>1648</v>
      </c>
      <c r="R90" s="317">
        <v>390</v>
      </c>
      <c r="S90" s="317">
        <v>4582</v>
      </c>
      <c r="T90" s="317">
        <v>0</v>
      </c>
      <c r="U90" s="317">
        <v>5580</v>
      </c>
      <c r="V90" s="317">
        <v>15766</v>
      </c>
      <c r="W90" s="317">
        <v>954</v>
      </c>
      <c r="X90" s="317">
        <v>6090</v>
      </c>
      <c r="Y90" s="317">
        <v>14684</v>
      </c>
      <c r="Z90" s="317">
        <v>0</v>
      </c>
      <c r="AA90" s="317">
        <v>835</v>
      </c>
      <c r="AB90" s="317">
        <v>4104</v>
      </c>
      <c r="AC90" s="317">
        <v>3155</v>
      </c>
      <c r="AD90" s="317">
        <v>376</v>
      </c>
      <c r="AE90" s="317">
        <v>4304</v>
      </c>
      <c r="AF90" s="317">
        <v>0</v>
      </c>
      <c r="AG90" s="317">
        <v>30224</v>
      </c>
      <c r="AH90" s="317">
        <v>0</v>
      </c>
      <c r="AI90" s="317">
        <v>0</v>
      </c>
      <c r="AJ90" s="317">
        <v>5572</v>
      </c>
      <c r="AK90" s="317">
        <v>1334</v>
      </c>
      <c r="AL90" s="317">
        <v>198</v>
      </c>
      <c r="AM90" s="317">
        <v>0</v>
      </c>
      <c r="AN90" s="317">
        <v>0</v>
      </c>
      <c r="AO90" s="317">
        <v>6561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11675</v>
      </c>
      <c r="AZ90" s="317">
        <v>1089</v>
      </c>
      <c r="BA90" s="317">
        <v>0</v>
      </c>
      <c r="BB90" s="317">
        <v>581</v>
      </c>
      <c r="BC90" s="317">
        <v>0</v>
      </c>
      <c r="BD90" s="317">
        <v>4159</v>
      </c>
      <c r="BE90" s="317">
        <v>176656</v>
      </c>
      <c r="BF90" s="317">
        <v>0</v>
      </c>
      <c r="BG90" s="317">
        <v>117</v>
      </c>
      <c r="BH90" s="317">
        <v>547</v>
      </c>
      <c r="BI90" s="317">
        <v>0</v>
      </c>
      <c r="BJ90" s="317">
        <v>775</v>
      </c>
      <c r="BK90" s="317">
        <v>0</v>
      </c>
      <c r="BL90" s="317">
        <v>4088</v>
      </c>
      <c r="BM90" s="317">
        <v>0</v>
      </c>
      <c r="BN90" s="317">
        <v>6690</v>
      </c>
      <c r="BO90" s="317">
        <v>225</v>
      </c>
      <c r="BP90" s="317">
        <v>0</v>
      </c>
      <c r="BQ90" s="317">
        <v>0</v>
      </c>
      <c r="BR90" s="317">
        <v>0</v>
      </c>
      <c r="BS90" s="317">
        <v>541</v>
      </c>
      <c r="BT90" s="317">
        <v>401</v>
      </c>
      <c r="BU90" s="317">
        <v>0</v>
      </c>
      <c r="BV90" s="317">
        <v>1327</v>
      </c>
      <c r="BW90" s="317">
        <v>0</v>
      </c>
      <c r="BX90" s="317">
        <v>0</v>
      </c>
      <c r="BY90" s="317">
        <v>4523</v>
      </c>
      <c r="BZ90" s="317">
        <v>63</v>
      </c>
      <c r="CA90" s="317">
        <v>202</v>
      </c>
      <c r="CB90" s="317">
        <v>1068</v>
      </c>
      <c r="CC90" s="317">
        <v>6927</v>
      </c>
      <c r="CD90" s="234" t="s">
        <v>248</v>
      </c>
      <c r="CE90" s="28">
        <f t="shared" si="20"/>
        <v>436329</v>
      </c>
      <c r="CF90" s="28">
        <f>BE59-CE90</f>
        <v>0</v>
      </c>
    </row>
    <row r="91" spans="1:84" x14ac:dyDescent="0.35">
      <c r="A91" s="22" t="s">
        <v>292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293</v>
      </c>
      <c r="B92" s="16"/>
      <c r="C92" s="317">
        <v>1463</v>
      </c>
      <c r="D92" s="317">
        <v>0</v>
      </c>
      <c r="E92" s="317">
        <v>14427</v>
      </c>
      <c r="F92" s="317">
        <v>0</v>
      </c>
      <c r="G92" s="317">
        <v>0</v>
      </c>
      <c r="H92" s="317">
        <v>2776</v>
      </c>
      <c r="I92" s="317">
        <v>0</v>
      </c>
      <c r="J92" s="317">
        <v>287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5867</v>
      </c>
      <c r="Q92" s="317">
        <v>378</v>
      </c>
      <c r="R92" s="317">
        <v>89</v>
      </c>
      <c r="S92" s="317">
        <v>1050</v>
      </c>
      <c r="T92" s="317">
        <v>0</v>
      </c>
      <c r="U92" s="317">
        <v>1279</v>
      </c>
      <c r="V92" s="317">
        <v>3613</v>
      </c>
      <c r="W92" s="317">
        <v>219</v>
      </c>
      <c r="X92" s="317">
        <v>1395</v>
      </c>
      <c r="Y92" s="317">
        <v>3365</v>
      </c>
      <c r="Z92" s="317">
        <v>0</v>
      </c>
      <c r="AA92" s="317">
        <v>191</v>
      </c>
      <c r="AB92" s="317">
        <v>940</v>
      </c>
      <c r="AC92" s="317">
        <v>723</v>
      </c>
      <c r="AD92" s="317">
        <v>86</v>
      </c>
      <c r="AE92" s="317">
        <v>986</v>
      </c>
      <c r="AF92" s="317">
        <v>0</v>
      </c>
      <c r="AG92" s="317">
        <v>6926</v>
      </c>
      <c r="AH92" s="317">
        <v>0</v>
      </c>
      <c r="AI92" s="317">
        <v>0</v>
      </c>
      <c r="AJ92" s="317">
        <v>1277</v>
      </c>
      <c r="AK92" s="317">
        <v>306</v>
      </c>
      <c r="AL92" s="317">
        <v>45</v>
      </c>
      <c r="AM92" s="317">
        <v>0</v>
      </c>
      <c r="AN92" s="317">
        <v>0</v>
      </c>
      <c r="AO92" s="317">
        <v>1503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133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125</v>
      </c>
      <c r="BI92" s="317">
        <v>0</v>
      </c>
      <c r="BJ92" s="25" t="s">
        <v>248</v>
      </c>
      <c r="BK92" s="317">
        <v>0</v>
      </c>
      <c r="BL92" s="317">
        <v>937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124</v>
      </c>
      <c r="BT92" s="317">
        <v>92</v>
      </c>
      <c r="BU92" s="317">
        <v>0</v>
      </c>
      <c r="BV92" s="317">
        <v>304</v>
      </c>
      <c r="BW92" s="317">
        <v>0</v>
      </c>
      <c r="BX92" s="317">
        <v>0</v>
      </c>
      <c r="BY92" s="317">
        <v>1036</v>
      </c>
      <c r="BZ92" s="317">
        <v>15</v>
      </c>
      <c r="CA92" s="317">
        <v>46</v>
      </c>
      <c r="CB92" s="317">
        <v>245</v>
      </c>
      <c r="CC92" s="25" t="s">
        <v>248</v>
      </c>
      <c r="CD92" s="25" t="s">
        <v>248</v>
      </c>
      <c r="CE92" s="28">
        <f t="shared" si="20"/>
        <v>52248</v>
      </c>
      <c r="CF92" s="16"/>
    </row>
    <row r="93" spans="1:84" x14ac:dyDescent="0.35">
      <c r="A93" s="22" t="s">
        <v>294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295</v>
      </c>
      <c r="B94" s="16"/>
      <c r="C94" s="321">
        <v>25.9</v>
      </c>
      <c r="D94" s="321">
        <v>0</v>
      </c>
      <c r="E94" s="321">
        <v>177.26</v>
      </c>
      <c r="F94" s="321">
        <v>0</v>
      </c>
      <c r="G94" s="321">
        <v>0</v>
      </c>
      <c r="H94" s="321">
        <v>17.649999999999999</v>
      </c>
      <c r="I94" s="321">
        <v>0</v>
      </c>
      <c r="J94" s="321">
        <v>8.76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24.97</v>
      </c>
      <c r="Q94" s="322">
        <v>7.7</v>
      </c>
      <c r="R94" s="322">
        <v>0</v>
      </c>
      <c r="S94" s="323">
        <v>0</v>
      </c>
      <c r="T94" s="323">
        <v>0</v>
      </c>
      <c r="U94" s="324">
        <v>0</v>
      </c>
      <c r="V94" s="322">
        <v>9.4600000000000009</v>
      </c>
      <c r="W94" s="322">
        <v>0</v>
      </c>
      <c r="X94" s="322">
        <v>0.21</v>
      </c>
      <c r="Y94" s="322">
        <v>0.34</v>
      </c>
      <c r="Z94" s="322">
        <v>0</v>
      </c>
      <c r="AA94" s="322">
        <v>0</v>
      </c>
      <c r="AB94" s="323">
        <v>0</v>
      </c>
      <c r="AC94" s="322">
        <v>0.27</v>
      </c>
      <c r="AD94" s="322">
        <v>0</v>
      </c>
      <c r="AE94" s="322">
        <v>0</v>
      </c>
      <c r="AF94" s="322">
        <v>0</v>
      </c>
      <c r="AG94" s="322">
        <v>38.53</v>
      </c>
      <c r="AH94" s="322">
        <v>0</v>
      </c>
      <c r="AI94" s="322">
        <v>0</v>
      </c>
      <c r="AJ94" s="322">
        <v>5.62</v>
      </c>
      <c r="AK94" s="322">
        <v>0</v>
      </c>
      <c r="AL94" s="322">
        <v>0</v>
      </c>
      <c r="AM94" s="322">
        <v>0</v>
      </c>
      <c r="AN94" s="322">
        <v>0</v>
      </c>
      <c r="AO94" s="322">
        <v>14.69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0.19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331.54999999999995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328" t="s">
        <v>1364</v>
      </c>
      <c r="D96" s="329" t="s">
        <v>5</v>
      </c>
      <c r="E96" s="330" t="s">
        <v>5</v>
      </c>
      <c r="F96" s="12"/>
    </row>
    <row r="97" spans="1:6" x14ac:dyDescent="0.35">
      <c r="A97" s="28" t="s">
        <v>299</v>
      </c>
      <c r="B97" s="36" t="s">
        <v>300</v>
      </c>
      <c r="C97" s="331">
        <v>138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300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300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300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300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300</v>
      </c>
      <c r="C102" s="333">
        <v>98026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300</v>
      </c>
      <c r="C103" s="333" t="s">
        <v>311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300</v>
      </c>
      <c r="C104" s="334" t="s">
        <v>313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300</v>
      </c>
      <c r="C105" s="334" t="s">
        <v>315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300</v>
      </c>
      <c r="C106" s="332" t="s">
        <v>317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300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35">
      <c r="A108" s="28" t="s">
        <v>320</v>
      </c>
      <c r="B108" s="36" t="s">
        <v>300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35">
      <c r="A109" s="40" t="s">
        <v>322</v>
      </c>
      <c r="B109" s="36" t="s">
        <v>300</v>
      </c>
      <c r="C109" s="332" t="s">
        <v>1365</v>
      </c>
      <c r="D109" s="329" t="s">
        <v>5</v>
      </c>
      <c r="E109" s="330" t="s">
        <v>5</v>
      </c>
      <c r="F109" s="12"/>
    </row>
    <row r="110" spans="1:6" x14ac:dyDescent="0.35">
      <c r="A110" s="40" t="s">
        <v>324</v>
      </c>
      <c r="B110" s="36" t="s">
        <v>300</v>
      </c>
      <c r="C110" s="336" t="s">
        <v>1366</v>
      </c>
      <c r="D110" s="329" t="s">
        <v>5</v>
      </c>
      <c r="E110" s="330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300</v>
      </c>
      <c r="C113" s="337">
        <v>0</v>
      </c>
      <c r="D113" s="16"/>
      <c r="E113" s="16"/>
    </row>
    <row r="114" spans="1:5" x14ac:dyDescent="0.35">
      <c r="A114" s="16" t="s">
        <v>310</v>
      </c>
      <c r="B114" s="42" t="s">
        <v>300</v>
      </c>
      <c r="C114" s="337">
        <v>0</v>
      </c>
      <c r="D114" s="16"/>
      <c r="E114" s="16"/>
    </row>
    <row r="115" spans="1:5" x14ac:dyDescent="0.35">
      <c r="A115" s="16" t="s">
        <v>328</v>
      </c>
      <c r="B115" s="42" t="s">
        <v>300</v>
      </c>
      <c r="C115" s="337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300</v>
      </c>
      <c r="C117" s="337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338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300</v>
      </c>
      <c r="C120" s="337">
        <v>0</v>
      </c>
      <c r="D120" s="16"/>
      <c r="E120" s="16"/>
    </row>
    <row r="121" spans="1:5" x14ac:dyDescent="0.35">
      <c r="A121" s="16" t="s">
        <v>333</v>
      </c>
      <c r="B121" s="42" t="s">
        <v>300</v>
      </c>
      <c r="C121" s="337">
        <v>0</v>
      </c>
      <c r="D121" s="16"/>
      <c r="E121" s="16"/>
    </row>
    <row r="122" spans="1:5" x14ac:dyDescent="0.35">
      <c r="A122" s="16" t="s">
        <v>334</v>
      </c>
      <c r="B122" s="42" t="s">
        <v>300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300</v>
      </c>
      <c r="C127" s="337">
        <v>8666</v>
      </c>
      <c r="D127" s="339">
        <v>82845</v>
      </c>
      <c r="E127" s="16"/>
    </row>
    <row r="128" spans="1:5" x14ac:dyDescent="0.35">
      <c r="A128" s="16" t="s">
        <v>339</v>
      </c>
      <c r="B128" s="42" t="s">
        <v>300</v>
      </c>
      <c r="C128" s="337">
        <v>0</v>
      </c>
      <c r="D128" s="339">
        <v>0</v>
      </c>
      <c r="E128" s="16"/>
    </row>
    <row r="129" spans="1:5" x14ac:dyDescent="0.35">
      <c r="A129" s="16" t="s">
        <v>340</v>
      </c>
      <c r="B129" s="42" t="s">
        <v>300</v>
      </c>
      <c r="C129" s="337">
        <v>0</v>
      </c>
      <c r="D129" s="339">
        <v>0</v>
      </c>
      <c r="E129" s="16"/>
    </row>
    <row r="130" spans="1:5" x14ac:dyDescent="0.35">
      <c r="A130" s="16" t="s">
        <v>341</v>
      </c>
      <c r="B130" s="42" t="s">
        <v>300</v>
      </c>
      <c r="C130" s="337">
        <v>1063</v>
      </c>
      <c r="D130" s="339">
        <v>2410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300</v>
      </c>
      <c r="C132" s="337">
        <v>13</v>
      </c>
      <c r="D132" s="16"/>
      <c r="E132" s="16"/>
    </row>
    <row r="133" spans="1:5" x14ac:dyDescent="0.35">
      <c r="A133" s="16" t="s">
        <v>344</v>
      </c>
      <c r="B133" s="42" t="s">
        <v>300</v>
      </c>
      <c r="C133" s="337">
        <v>44</v>
      </c>
      <c r="D133" s="16"/>
      <c r="E133" s="16"/>
    </row>
    <row r="134" spans="1:5" x14ac:dyDescent="0.35">
      <c r="A134" s="16" t="s">
        <v>345</v>
      </c>
      <c r="B134" s="42" t="s">
        <v>300</v>
      </c>
      <c r="C134" s="337">
        <v>60</v>
      </c>
      <c r="D134" s="16"/>
      <c r="E134" s="16"/>
    </row>
    <row r="135" spans="1:5" x14ac:dyDescent="0.35">
      <c r="A135" s="16" t="s">
        <v>346</v>
      </c>
      <c r="B135" s="42" t="s">
        <v>300</v>
      </c>
      <c r="C135" s="337">
        <v>0</v>
      </c>
      <c r="D135" s="16"/>
      <c r="E135" s="16"/>
    </row>
    <row r="136" spans="1:5" x14ac:dyDescent="0.35">
      <c r="A136" s="16" t="s">
        <v>347</v>
      </c>
      <c r="B136" s="42" t="s">
        <v>300</v>
      </c>
      <c r="C136" s="337">
        <v>13</v>
      </c>
      <c r="D136" s="16"/>
      <c r="E136" s="16"/>
    </row>
    <row r="137" spans="1:5" x14ac:dyDescent="0.35">
      <c r="A137" s="16" t="s">
        <v>348</v>
      </c>
      <c r="B137" s="42" t="s">
        <v>300</v>
      </c>
      <c r="C137" s="337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337">
        <v>25</v>
      </c>
      <c r="D138" s="16"/>
      <c r="E138" s="16"/>
    </row>
    <row r="139" spans="1:5" x14ac:dyDescent="0.35">
      <c r="A139" s="16" t="s">
        <v>349</v>
      </c>
      <c r="B139" s="42" t="s">
        <v>300</v>
      </c>
      <c r="C139" s="337">
        <v>0</v>
      </c>
      <c r="D139" s="16"/>
      <c r="E139" s="16"/>
    </row>
    <row r="140" spans="1:5" x14ac:dyDescent="0.35">
      <c r="A140" s="16" t="s">
        <v>350</v>
      </c>
      <c r="B140" s="42"/>
      <c r="C140" s="337">
        <v>0</v>
      </c>
      <c r="D140" s="16"/>
      <c r="E140" s="16"/>
    </row>
    <row r="141" spans="1:5" x14ac:dyDescent="0.35">
      <c r="A141" s="16" t="s">
        <v>340</v>
      </c>
      <c r="B141" s="42" t="s">
        <v>300</v>
      </c>
      <c r="C141" s="337">
        <v>0</v>
      </c>
      <c r="D141" s="16"/>
      <c r="E141" s="16"/>
    </row>
    <row r="142" spans="1:5" x14ac:dyDescent="0.35">
      <c r="A142" s="16" t="s">
        <v>351</v>
      </c>
      <c r="B142" s="42" t="s">
        <v>300</v>
      </c>
      <c r="C142" s="337">
        <v>31</v>
      </c>
      <c r="D142" s="16"/>
      <c r="E142" s="16"/>
    </row>
    <row r="143" spans="1:5" x14ac:dyDescent="0.35">
      <c r="A143" s="16" t="s">
        <v>352</v>
      </c>
      <c r="B143" s="16"/>
      <c r="C143" s="23">
        <v>164</v>
      </c>
      <c r="D143" s="16"/>
      <c r="E143" s="28">
        <f>SUM(C132:C142)</f>
        <v>186</v>
      </c>
    </row>
    <row r="144" spans="1:5" x14ac:dyDescent="0.35">
      <c r="A144" s="16" t="s">
        <v>353</v>
      </c>
      <c r="B144" s="42" t="s">
        <v>300</v>
      </c>
      <c r="C144" s="337">
        <v>217</v>
      </c>
      <c r="D144" s="16"/>
      <c r="E144" s="16"/>
    </row>
    <row r="145" spans="1:6" x14ac:dyDescent="0.35">
      <c r="A145" s="16" t="s">
        <v>354</v>
      </c>
      <c r="B145" s="42" t="s">
        <v>300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300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9">
        <v>4144</v>
      </c>
      <c r="C154" s="339">
        <v>1625</v>
      </c>
      <c r="D154" s="339">
        <v>2897</v>
      </c>
      <c r="E154" s="28">
        <f>SUM(B154:D154)</f>
        <v>8666</v>
      </c>
    </row>
    <row r="155" spans="1:6" x14ac:dyDescent="0.35">
      <c r="A155" s="16" t="s">
        <v>242</v>
      </c>
      <c r="B155" s="339">
        <v>25273</v>
      </c>
      <c r="C155" s="339">
        <v>9910</v>
      </c>
      <c r="D155" s="339">
        <v>17663</v>
      </c>
      <c r="E155" s="28">
        <f>SUM(B155:D155)</f>
        <v>52846</v>
      </c>
    </row>
    <row r="156" spans="1:6" x14ac:dyDescent="0.35">
      <c r="A156" s="16" t="s">
        <v>360</v>
      </c>
      <c r="B156" s="339">
        <v>145237</v>
      </c>
      <c r="C156" s="339">
        <v>56949</v>
      </c>
      <c r="D156" s="339">
        <v>101506</v>
      </c>
      <c r="E156" s="28">
        <f>SUM(B156:D156)</f>
        <v>303692</v>
      </c>
    </row>
    <row r="157" spans="1:6" x14ac:dyDescent="0.35">
      <c r="A157" s="16" t="s">
        <v>288</v>
      </c>
      <c r="B157" s="339">
        <v>334342062</v>
      </c>
      <c r="C157" s="339">
        <v>113252076</v>
      </c>
      <c r="D157" s="339">
        <v>153431478</v>
      </c>
      <c r="E157" s="28">
        <f>SUM(B157:D157)</f>
        <v>601025616</v>
      </c>
      <c r="F157" s="14"/>
    </row>
    <row r="158" spans="1:6" x14ac:dyDescent="0.35">
      <c r="A158" s="16" t="s">
        <v>289</v>
      </c>
      <c r="B158" s="339">
        <v>219025248</v>
      </c>
      <c r="C158" s="339">
        <v>103727295</v>
      </c>
      <c r="D158" s="339">
        <v>233317255</v>
      </c>
      <c r="E158" s="28">
        <f>SUM(B158:D158)</f>
        <v>556069798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360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288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289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360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288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289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300</v>
      </c>
      <c r="C181" s="337">
        <f>+[1]Template!D96</f>
        <v>5831</v>
      </c>
      <c r="D181" s="16"/>
      <c r="E181" s="16"/>
    </row>
    <row r="182" spans="1:5" x14ac:dyDescent="0.35">
      <c r="A182" s="16" t="s">
        <v>370</v>
      </c>
      <c r="B182" s="42" t="s">
        <v>300</v>
      </c>
      <c r="C182" s="337"/>
      <c r="D182" s="16"/>
      <c r="E182" s="16"/>
    </row>
    <row r="183" spans="1:5" x14ac:dyDescent="0.35">
      <c r="A183" s="21" t="s">
        <v>371</v>
      </c>
      <c r="B183" s="42" t="s">
        <v>300</v>
      </c>
      <c r="C183" s="337">
        <f>+[1]Template!D97</f>
        <v>0</v>
      </c>
      <c r="D183" s="16"/>
      <c r="E183" s="16"/>
    </row>
    <row r="184" spans="1:5" x14ac:dyDescent="0.35">
      <c r="A184" s="16" t="s">
        <v>372</v>
      </c>
      <c r="B184" s="42" t="s">
        <v>300</v>
      </c>
      <c r="C184" s="337">
        <f>+[1]Template!D98</f>
        <v>7736977</v>
      </c>
      <c r="D184" s="16"/>
      <c r="E184" s="16"/>
    </row>
    <row r="185" spans="1:5" x14ac:dyDescent="0.35">
      <c r="A185" s="16" t="s">
        <v>373</v>
      </c>
      <c r="B185" s="42" t="s">
        <v>300</v>
      </c>
      <c r="C185" s="337">
        <f>+[1]Template!D99</f>
        <v>1245766</v>
      </c>
      <c r="D185" s="16"/>
      <c r="E185" s="16"/>
    </row>
    <row r="186" spans="1:5" x14ac:dyDescent="0.35">
      <c r="A186" s="16" t="s">
        <v>374</v>
      </c>
      <c r="B186" s="42" t="s">
        <v>300</v>
      </c>
      <c r="C186" s="337">
        <f>+[1]Template!D100</f>
        <v>0</v>
      </c>
      <c r="D186" s="16"/>
      <c r="E186" s="16"/>
    </row>
    <row r="187" spans="1:5" x14ac:dyDescent="0.35">
      <c r="A187" s="16" t="s">
        <v>375</v>
      </c>
      <c r="B187" s="42" t="s">
        <v>300</v>
      </c>
      <c r="C187" s="337">
        <f>+[1]Template!D101</f>
        <v>187456</v>
      </c>
      <c r="D187" s="16"/>
      <c r="E187" s="16"/>
    </row>
    <row r="188" spans="1:5" x14ac:dyDescent="0.35">
      <c r="A188" s="16" t="s">
        <v>375</v>
      </c>
      <c r="B188" s="42" t="s">
        <v>300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9176030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300</v>
      </c>
      <c r="C191" s="337">
        <v>10574981</v>
      </c>
      <c r="D191" s="16"/>
      <c r="E191" s="16"/>
    </row>
    <row r="192" spans="1:5" x14ac:dyDescent="0.35">
      <c r="A192" s="16" t="s">
        <v>378</v>
      </c>
      <c r="B192" s="42" t="s">
        <v>300</v>
      </c>
      <c r="C192" s="337">
        <v>1165181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11740162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300</v>
      </c>
      <c r="C195" s="337">
        <v>0</v>
      </c>
      <c r="D195" s="16"/>
      <c r="E195" s="16"/>
    </row>
    <row r="196" spans="1:5" x14ac:dyDescent="0.35">
      <c r="A196" s="16" t="s">
        <v>381</v>
      </c>
      <c r="B196" s="42" t="s">
        <v>300</v>
      </c>
      <c r="C196" s="337">
        <v>187456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187456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300</v>
      </c>
      <c r="C199" s="337">
        <v>0</v>
      </c>
      <c r="D199" s="16"/>
      <c r="E199" s="16"/>
    </row>
    <row r="200" spans="1:5" x14ac:dyDescent="0.35">
      <c r="A200" s="16" t="s">
        <v>384</v>
      </c>
      <c r="B200" s="42" t="s">
        <v>300</v>
      </c>
      <c r="C200" s="337">
        <v>1496165</v>
      </c>
      <c r="D200" s="16"/>
      <c r="E200" s="16"/>
    </row>
    <row r="201" spans="1:5" x14ac:dyDescent="0.35">
      <c r="A201" s="16" t="s">
        <v>159</v>
      </c>
      <c r="B201" s="42" t="s">
        <v>300</v>
      </c>
      <c r="C201" s="337">
        <v>7645148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9141313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300</v>
      </c>
      <c r="C204" s="337">
        <v>221892</v>
      </c>
      <c r="D204" s="16"/>
      <c r="E204" s="16"/>
    </row>
    <row r="205" spans="1:5" x14ac:dyDescent="0.35">
      <c r="A205" s="16" t="s">
        <v>387</v>
      </c>
      <c r="B205" s="42" t="s">
        <v>300</v>
      </c>
      <c r="C205" s="337">
        <v>2142652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2364544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39">
        <v>0</v>
      </c>
      <c r="C211" s="337">
        <v>0</v>
      </c>
      <c r="D211" s="339">
        <v>0</v>
      </c>
      <c r="E211" s="28">
        <f t="shared" ref="E211:E219" si="22">SUM(B211:C211)-D211</f>
        <v>0</v>
      </c>
    </row>
    <row r="212" spans="1:5" x14ac:dyDescent="0.35">
      <c r="A212" s="16" t="s">
        <v>395</v>
      </c>
      <c r="B212" s="339">
        <v>20093799</v>
      </c>
      <c r="C212" s="337">
        <v>621460</v>
      </c>
      <c r="D212" s="339">
        <v>0</v>
      </c>
      <c r="E212" s="28">
        <f t="shared" si="22"/>
        <v>20715259</v>
      </c>
    </row>
    <row r="213" spans="1:5" x14ac:dyDescent="0.35">
      <c r="A213" s="16" t="s">
        <v>396</v>
      </c>
      <c r="B213" s="339">
        <v>62391296</v>
      </c>
      <c r="C213" s="337">
        <v>42054</v>
      </c>
      <c r="D213" s="339">
        <v>0</v>
      </c>
      <c r="E213" s="28">
        <f t="shared" si="22"/>
        <v>62433350</v>
      </c>
    </row>
    <row r="214" spans="1:5" x14ac:dyDescent="0.35">
      <c r="A214" s="16" t="s">
        <v>397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398</v>
      </c>
      <c r="B215" s="339">
        <v>3372080</v>
      </c>
      <c r="C215" s="337">
        <v>0</v>
      </c>
      <c r="D215" s="339">
        <v>0</v>
      </c>
      <c r="E215" s="28">
        <f t="shared" si="22"/>
        <v>3372080</v>
      </c>
    </row>
    <row r="216" spans="1:5" x14ac:dyDescent="0.35">
      <c r="A216" s="16" t="s">
        <v>399</v>
      </c>
      <c r="B216" s="339">
        <v>60585125</v>
      </c>
      <c r="C216" s="337">
        <v>808894</v>
      </c>
      <c r="D216" s="339">
        <v>0</v>
      </c>
      <c r="E216" s="28">
        <f t="shared" si="22"/>
        <v>61394019</v>
      </c>
    </row>
    <row r="217" spans="1:5" x14ac:dyDescent="0.35">
      <c r="A217" s="16" t="s">
        <v>400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35">
      <c r="A218" s="16" t="s">
        <v>401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402</v>
      </c>
      <c r="B219" s="339">
        <v>1750861</v>
      </c>
      <c r="C219" s="337">
        <v>4845455</v>
      </c>
      <c r="D219" s="339">
        <v>0</v>
      </c>
      <c r="E219" s="28">
        <f t="shared" si="22"/>
        <v>6596316</v>
      </c>
    </row>
    <row r="220" spans="1:5" x14ac:dyDescent="0.35">
      <c r="A220" s="16" t="s">
        <v>230</v>
      </c>
      <c r="B220" s="28">
        <f>SUM(B211:B219)</f>
        <v>148193161</v>
      </c>
      <c r="C220" s="235">
        <f>SUM(C211:C219)</f>
        <v>6317863</v>
      </c>
      <c r="D220" s="28">
        <f>SUM(D211:D219)</f>
        <v>0</v>
      </c>
      <c r="E220" s="28">
        <f>SUM(E211:E219)</f>
        <v>154511024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39">
        <v>6251319</v>
      </c>
      <c r="C225" s="337">
        <v>1306052</v>
      </c>
      <c r="D225" s="339">
        <v>0</v>
      </c>
      <c r="E225" s="28">
        <f t="shared" ref="E225:E232" si="23">SUM(B225:C225)-D225</f>
        <v>7557371</v>
      </c>
    </row>
    <row r="226" spans="1:6" x14ac:dyDescent="0.35">
      <c r="A226" s="16" t="s">
        <v>396</v>
      </c>
      <c r="B226" s="339">
        <v>20936521</v>
      </c>
      <c r="C226" s="337">
        <v>3041088</v>
      </c>
      <c r="D226" s="339">
        <v>0</v>
      </c>
      <c r="E226" s="28">
        <f t="shared" si="23"/>
        <v>23977609</v>
      </c>
    </row>
    <row r="227" spans="1:6" x14ac:dyDescent="0.35">
      <c r="A227" s="16" t="s">
        <v>397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398</v>
      </c>
      <c r="B228" s="339">
        <v>1823597</v>
      </c>
      <c r="C228" s="337">
        <v>348459</v>
      </c>
      <c r="D228" s="339">
        <v>0</v>
      </c>
      <c r="E228" s="28">
        <f t="shared" si="23"/>
        <v>2172056</v>
      </c>
    </row>
    <row r="229" spans="1:6" x14ac:dyDescent="0.35">
      <c r="A229" s="16" t="s">
        <v>399</v>
      </c>
      <c r="B229" s="339">
        <v>53512444</v>
      </c>
      <c r="C229" s="337">
        <v>2090135</v>
      </c>
      <c r="D229" s="339">
        <v>0</v>
      </c>
      <c r="E229" s="28">
        <f t="shared" si="23"/>
        <v>55602579</v>
      </c>
    </row>
    <row r="230" spans="1:6" x14ac:dyDescent="0.35">
      <c r="A230" s="16" t="s">
        <v>400</v>
      </c>
      <c r="B230" s="339">
        <v>-159808</v>
      </c>
      <c r="C230" s="337">
        <v>319878</v>
      </c>
      <c r="D230" s="339">
        <v>0</v>
      </c>
      <c r="E230" s="28">
        <f t="shared" si="23"/>
        <v>160070</v>
      </c>
    </row>
    <row r="231" spans="1:6" x14ac:dyDescent="0.35">
      <c r="A231" s="16" t="s">
        <v>401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402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82364073</v>
      </c>
      <c r="C233" s="235">
        <f>SUM(C224:C232)</f>
        <v>7105612</v>
      </c>
      <c r="D233" s="28">
        <f>SUM(D224:D232)</f>
        <v>0</v>
      </c>
      <c r="E233" s="28">
        <f>SUM(E224:E232)</f>
        <v>89469685</v>
      </c>
    </row>
    <row r="234" spans="1:6" x14ac:dyDescent="0.35">
      <c r="A234" s="16"/>
      <c r="B234" s="16"/>
      <c r="C234" s="23"/>
      <c r="D234" s="16"/>
      <c r="E234" s="16"/>
      <c r="F234" s="11">
        <f>E220-E233</f>
        <v>65041339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337">
        <v>4482494</v>
      </c>
      <c r="D237" s="36">
        <f>C237</f>
        <v>4482494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300</v>
      </c>
      <c r="C239" s="337">
        <v>454103296</v>
      </c>
      <c r="D239" s="16"/>
      <c r="E239" s="16"/>
    </row>
    <row r="240" spans="1:6" x14ac:dyDescent="0.35">
      <c r="A240" s="16" t="s">
        <v>408</v>
      </c>
      <c r="B240" s="42" t="s">
        <v>300</v>
      </c>
      <c r="C240" s="337">
        <v>176986268</v>
      </c>
      <c r="D240" s="16"/>
      <c r="E240" s="16"/>
    </row>
    <row r="241" spans="1:5" x14ac:dyDescent="0.35">
      <c r="A241" s="16" t="s">
        <v>409</v>
      </c>
      <c r="B241" s="42" t="s">
        <v>300</v>
      </c>
      <c r="C241" s="337">
        <v>4524174</v>
      </c>
      <c r="D241" s="16"/>
      <c r="E241" s="16"/>
    </row>
    <row r="242" spans="1:5" x14ac:dyDescent="0.35">
      <c r="A242" s="16" t="s">
        <v>410</v>
      </c>
      <c r="B242" s="42" t="s">
        <v>300</v>
      </c>
      <c r="C242" s="337">
        <v>25169523</v>
      </c>
      <c r="D242" s="16"/>
      <c r="E242" s="16"/>
    </row>
    <row r="243" spans="1:5" x14ac:dyDescent="0.35">
      <c r="A243" s="16" t="s">
        <v>411</v>
      </c>
      <c r="B243" s="42" t="s">
        <v>300</v>
      </c>
      <c r="C243" s="337">
        <v>194281469</v>
      </c>
      <c r="D243" s="16"/>
      <c r="E243" s="16"/>
    </row>
    <row r="244" spans="1:5" x14ac:dyDescent="0.35">
      <c r="A244" s="16" t="s">
        <v>412</v>
      </c>
      <c r="B244" s="42" t="s">
        <v>300</v>
      </c>
      <c r="C244" s="337">
        <v>7362862.6900000023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862427592.69000006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300</v>
      </c>
      <c r="C247" s="337">
        <v>1763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300</v>
      </c>
      <c r="C249" s="337">
        <v>8532675</v>
      </c>
      <c r="D249" s="16"/>
      <c r="E249" s="16"/>
    </row>
    <row r="250" spans="1:5" x14ac:dyDescent="0.35">
      <c r="A250" s="22" t="s">
        <v>417</v>
      </c>
      <c r="B250" s="42" t="s">
        <v>300</v>
      </c>
      <c r="C250" s="337">
        <v>15210008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23742683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300</v>
      </c>
      <c r="C254" s="337">
        <v>0</v>
      </c>
      <c r="D254" s="16"/>
      <c r="E254" s="16"/>
    </row>
    <row r="255" spans="1:5" x14ac:dyDescent="0.35">
      <c r="A255" s="16" t="s">
        <v>419</v>
      </c>
      <c r="B255" s="42" t="s">
        <v>300</v>
      </c>
      <c r="C255" s="337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890652769.69000006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300</v>
      </c>
      <c r="C266" s="337">
        <v>46963257</v>
      </c>
      <c r="D266" s="16"/>
      <c r="E266" s="16"/>
    </row>
    <row r="267" spans="1:5" x14ac:dyDescent="0.35">
      <c r="A267" s="16" t="s">
        <v>426</v>
      </c>
      <c r="B267" s="42" t="s">
        <v>300</v>
      </c>
      <c r="C267" s="337"/>
      <c r="D267" s="16"/>
      <c r="E267" s="16"/>
    </row>
    <row r="268" spans="1:5" x14ac:dyDescent="0.35">
      <c r="A268" s="16" t="s">
        <v>427</v>
      </c>
      <c r="B268" s="42" t="s">
        <v>300</v>
      </c>
      <c r="C268" s="337">
        <v>127088156</v>
      </c>
      <c r="D268" s="16"/>
      <c r="E268" s="16"/>
    </row>
    <row r="269" spans="1:5" x14ac:dyDescent="0.35">
      <c r="A269" s="16" t="s">
        <v>428</v>
      </c>
      <c r="B269" s="42" t="s">
        <v>300</v>
      </c>
      <c r="C269" s="337">
        <v>86180585</v>
      </c>
      <c r="D269" s="16"/>
      <c r="E269" s="16"/>
    </row>
    <row r="270" spans="1:5" x14ac:dyDescent="0.35">
      <c r="A270" s="16" t="s">
        <v>429</v>
      </c>
      <c r="B270" s="42" t="s">
        <v>300</v>
      </c>
      <c r="C270" s="337"/>
      <c r="D270" s="16"/>
      <c r="E270" s="16"/>
    </row>
    <row r="271" spans="1:5" x14ac:dyDescent="0.35">
      <c r="A271" s="16" t="s">
        <v>430</v>
      </c>
      <c r="B271" s="42" t="s">
        <v>300</v>
      </c>
      <c r="C271" s="337">
        <v>3046690</v>
      </c>
      <c r="D271" s="16"/>
      <c r="E271" s="16"/>
    </row>
    <row r="272" spans="1:5" x14ac:dyDescent="0.35">
      <c r="A272" s="16" t="s">
        <v>431</v>
      </c>
      <c r="B272" s="42" t="s">
        <v>300</v>
      </c>
      <c r="C272" s="337"/>
      <c r="D272" s="16"/>
      <c r="E272" s="16"/>
    </row>
    <row r="273" spans="1:5" x14ac:dyDescent="0.35">
      <c r="A273" s="16" t="s">
        <v>432</v>
      </c>
      <c r="B273" s="42" t="s">
        <v>300</v>
      </c>
      <c r="C273" s="337">
        <v>2539255</v>
      </c>
      <c r="D273" s="16"/>
      <c r="E273" s="16"/>
    </row>
    <row r="274" spans="1:5" x14ac:dyDescent="0.35">
      <c r="A274" s="16" t="s">
        <v>433</v>
      </c>
      <c r="B274" s="42" t="s">
        <v>300</v>
      </c>
      <c r="C274" s="337">
        <v>5703</v>
      </c>
      <c r="D274" s="16"/>
      <c r="E274" s="16"/>
    </row>
    <row r="275" spans="1:5" x14ac:dyDescent="0.35">
      <c r="A275" s="16" t="s">
        <v>434</v>
      </c>
      <c r="B275" s="42" t="s">
        <v>300</v>
      </c>
      <c r="C275" s="337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93462476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300</v>
      </c>
      <c r="C278" s="337">
        <v>0</v>
      </c>
      <c r="D278" s="16"/>
      <c r="E278" s="16"/>
    </row>
    <row r="279" spans="1:5" x14ac:dyDescent="0.35">
      <c r="A279" s="16" t="s">
        <v>426</v>
      </c>
      <c r="B279" s="42" t="s">
        <v>300</v>
      </c>
      <c r="C279" s="337">
        <v>0</v>
      </c>
      <c r="D279" s="16"/>
      <c r="E279" s="16"/>
    </row>
    <row r="280" spans="1:5" x14ac:dyDescent="0.35">
      <c r="A280" s="16" t="s">
        <v>437</v>
      </c>
      <c r="B280" s="42" t="s">
        <v>300</v>
      </c>
      <c r="C280" s="337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300</v>
      </c>
      <c r="C283" s="337">
        <v>0</v>
      </c>
      <c r="D283" s="16"/>
      <c r="E283" s="16"/>
    </row>
    <row r="284" spans="1:5" x14ac:dyDescent="0.35">
      <c r="A284" s="16" t="s">
        <v>395</v>
      </c>
      <c r="B284" s="42" t="s">
        <v>300</v>
      </c>
      <c r="C284" s="337">
        <v>20715259</v>
      </c>
      <c r="D284" s="16"/>
      <c r="E284" s="16"/>
    </row>
    <row r="285" spans="1:5" x14ac:dyDescent="0.35">
      <c r="A285" s="16" t="s">
        <v>396</v>
      </c>
      <c r="B285" s="42" t="s">
        <v>300</v>
      </c>
      <c r="C285" s="337">
        <v>62433350</v>
      </c>
      <c r="D285" s="16"/>
      <c r="E285" s="16"/>
    </row>
    <row r="286" spans="1:5" x14ac:dyDescent="0.35">
      <c r="A286" s="16" t="s">
        <v>440</v>
      </c>
      <c r="B286" s="42" t="s">
        <v>300</v>
      </c>
      <c r="C286" s="337">
        <v>0</v>
      </c>
      <c r="D286" s="16"/>
      <c r="E286" s="16"/>
    </row>
    <row r="287" spans="1:5" x14ac:dyDescent="0.35">
      <c r="A287" s="16" t="s">
        <v>441</v>
      </c>
      <c r="B287" s="42" t="s">
        <v>300</v>
      </c>
      <c r="C287" s="337">
        <v>3372080</v>
      </c>
      <c r="D287" s="16"/>
      <c r="E287" s="16"/>
    </row>
    <row r="288" spans="1:5" x14ac:dyDescent="0.35">
      <c r="A288" s="16" t="s">
        <v>442</v>
      </c>
      <c r="B288" s="42" t="s">
        <v>300</v>
      </c>
      <c r="C288" s="337">
        <v>61394019</v>
      </c>
      <c r="D288" s="16"/>
      <c r="E288" s="16"/>
    </row>
    <row r="289" spans="1:5" x14ac:dyDescent="0.35">
      <c r="A289" s="16" t="s">
        <v>401</v>
      </c>
      <c r="B289" s="42" t="s">
        <v>300</v>
      </c>
      <c r="C289" s="337"/>
      <c r="D289" s="16"/>
      <c r="E289" s="16"/>
    </row>
    <row r="290" spans="1:5" x14ac:dyDescent="0.35">
      <c r="A290" s="16" t="s">
        <v>402</v>
      </c>
      <c r="B290" s="42" t="s">
        <v>300</v>
      </c>
      <c r="C290" s="337">
        <v>6596316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154511024</v>
      </c>
      <c r="E291" s="16"/>
    </row>
    <row r="292" spans="1:5" x14ac:dyDescent="0.35">
      <c r="A292" s="16" t="s">
        <v>444</v>
      </c>
      <c r="B292" s="42" t="s">
        <v>300</v>
      </c>
      <c r="C292" s="337">
        <v>89469685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65041339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300</v>
      </c>
      <c r="C295" s="337">
        <v>0</v>
      </c>
      <c r="D295" s="16"/>
      <c r="E295" s="16"/>
    </row>
    <row r="296" spans="1:5" x14ac:dyDescent="0.35">
      <c r="A296" s="16" t="s">
        <v>448</v>
      </c>
      <c r="B296" s="42" t="s">
        <v>300</v>
      </c>
      <c r="C296" s="337">
        <v>0</v>
      </c>
      <c r="D296" s="16"/>
      <c r="E296" s="16"/>
    </row>
    <row r="297" spans="1:5" x14ac:dyDescent="0.35">
      <c r="A297" s="16" t="s">
        <v>449</v>
      </c>
      <c r="B297" s="42" t="s">
        <v>300</v>
      </c>
      <c r="C297" s="337">
        <v>0</v>
      </c>
      <c r="D297" s="16"/>
      <c r="E297" s="16"/>
    </row>
    <row r="298" spans="1:5" x14ac:dyDescent="0.35">
      <c r="A298" s="16" t="s">
        <v>437</v>
      </c>
      <c r="B298" s="42" t="s">
        <v>300</v>
      </c>
      <c r="C298" s="337">
        <v>109329505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109329505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300</v>
      </c>
      <c r="C302" s="337">
        <v>0</v>
      </c>
      <c r="D302" s="16"/>
      <c r="E302" s="16"/>
    </row>
    <row r="303" spans="1:5" x14ac:dyDescent="0.35">
      <c r="A303" s="16" t="s">
        <v>453</v>
      </c>
      <c r="B303" s="42" t="s">
        <v>300</v>
      </c>
      <c r="C303" s="337">
        <v>0</v>
      </c>
      <c r="D303" s="16"/>
      <c r="E303" s="16"/>
    </row>
    <row r="304" spans="1:5" x14ac:dyDescent="0.35">
      <c r="A304" s="16" t="s">
        <v>454</v>
      </c>
      <c r="B304" s="42" t="s">
        <v>300</v>
      </c>
      <c r="C304" s="337">
        <v>0</v>
      </c>
      <c r="D304" s="16"/>
      <c r="E304" s="16"/>
    </row>
    <row r="305" spans="1:6" x14ac:dyDescent="0.35">
      <c r="A305" s="16" t="s">
        <v>455</v>
      </c>
      <c r="B305" s="42" t="s">
        <v>300</v>
      </c>
      <c r="C305" s="337">
        <v>-41837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-41837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267791483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267791483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300</v>
      </c>
      <c r="C314" s="337"/>
      <c r="D314" s="16"/>
      <c r="E314" s="16"/>
    </row>
    <row r="315" spans="1:6" x14ac:dyDescent="0.35">
      <c r="A315" s="16" t="s">
        <v>461</v>
      </c>
      <c r="B315" s="42" t="s">
        <v>300</v>
      </c>
      <c r="C315" s="337">
        <v>9981815</v>
      </c>
      <c r="D315" s="16"/>
      <c r="E315" s="16"/>
    </row>
    <row r="316" spans="1:6" x14ac:dyDescent="0.35">
      <c r="A316" s="16" t="s">
        <v>462</v>
      </c>
      <c r="B316" s="42" t="s">
        <v>300</v>
      </c>
      <c r="C316" s="337">
        <v>5664102</v>
      </c>
      <c r="D316" s="16"/>
      <c r="E316" s="16"/>
    </row>
    <row r="317" spans="1:6" x14ac:dyDescent="0.35">
      <c r="A317" s="16" t="s">
        <v>463</v>
      </c>
      <c r="B317" s="42" t="s">
        <v>300</v>
      </c>
      <c r="C317" s="337"/>
      <c r="D317" s="16"/>
      <c r="E317" s="16"/>
    </row>
    <row r="318" spans="1:6" x14ac:dyDescent="0.35">
      <c r="A318" s="16" t="s">
        <v>464</v>
      </c>
      <c r="B318" s="42" t="s">
        <v>300</v>
      </c>
      <c r="C318" s="337"/>
      <c r="D318" s="16"/>
      <c r="E318" s="16"/>
    </row>
    <row r="319" spans="1:6" x14ac:dyDescent="0.35">
      <c r="A319" s="16" t="s">
        <v>465</v>
      </c>
      <c r="B319" s="42" t="s">
        <v>300</v>
      </c>
      <c r="C319" s="337"/>
      <c r="D319" s="16"/>
      <c r="E319" s="16"/>
    </row>
    <row r="320" spans="1:6" x14ac:dyDescent="0.35">
      <c r="A320" s="16" t="s">
        <v>466</v>
      </c>
      <c r="B320" s="42" t="s">
        <v>300</v>
      </c>
      <c r="C320" s="337"/>
      <c r="D320" s="16"/>
      <c r="E320" s="16"/>
    </row>
    <row r="321" spans="1:5" x14ac:dyDescent="0.35">
      <c r="A321" s="16" t="s">
        <v>467</v>
      </c>
      <c r="B321" s="42" t="s">
        <v>300</v>
      </c>
      <c r="C321" s="337"/>
      <c r="D321" s="16"/>
      <c r="E321" s="16"/>
    </row>
    <row r="322" spans="1:5" x14ac:dyDescent="0.35">
      <c r="A322" s="16" t="s">
        <v>468</v>
      </c>
      <c r="B322" s="42" t="s">
        <v>300</v>
      </c>
      <c r="C322" s="337">
        <v>6829877</v>
      </c>
      <c r="D322" s="16"/>
      <c r="E322" s="16"/>
    </row>
    <row r="323" spans="1:5" x14ac:dyDescent="0.35">
      <c r="A323" s="16" t="s">
        <v>469</v>
      </c>
      <c r="B323" s="42" t="s">
        <v>300</v>
      </c>
      <c r="C323" s="337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22475794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300</v>
      </c>
      <c r="C326" s="337">
        <v>0</v>
      </c>
      <c r="D326" s="16"/>
      <c r="E326" s="16"/>
    </row>
    <row r="327" spans="1:5" x14ac:dyDescent="0.35">
      <c r="A327" s="16" t="s">
        <v>473</v>
      </c>
      <c r="B327" s="42" t="s">
        <v>300</v>
      </c>
      <c r="C327" s="337">
        <v>0</v>
      </c>
      <c r="D327" s="16"/>
      <c r="E327" s="16"/>
    </row>
    <row r="328" spans="1:5" x14ac:dyDescent="0.35">
      <c r="A328" s="16" t="s">
        <v>474</v>
      </c>
      <c r="B328" s="42" t="s">
        <v>300</v>
      </c>
      <c r="C328" s="337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300</v>
      </c>
      <c r="C331" s="337">
        <v>0</v>
      </c>
      <c r="D331" s="16"/>
      <c r="E331" s="16"/>
    </row>
    <row r="332" spans="1:5" x14ac:dyDescent="0.35">
      <c r="A332" s="16" t="s">
        <v>478</v>
      </c>
      <c r="B332" s="42" t="s">
        <v>300</v>
      </c>
      <c r="C332" s="337">
        <v>0</v>
      </c>
      <c r="D332" s="16"/>
      <c r="E332" s="16"/>
    </row>
    <row r="333" spans="1:5" x14ac:dyDescent="0.35">
      <c r="A333" s="16" t="s">
        <v>479</v>
      </c>
      <c r="B333" s="42" t="s">
        <v>300</v>
      </c>
      <c r="C333" s="337">
        <v>0</v>
      </c>
      <c r="D333" s="16"/>
      <c r="E333" s="16"/>
    </row>
    <row r="334" spans="1:5" x14ac:dyDescent="0.35">
      <c r="A334" s="22" t="s">
        <v>480</v>
      </c>
      <c r="B334" s="42" t="s">
        <v>300</v>
      </c>
      <c r="C334" s="337">
        <v>0</v>
      </c>
      <c r="D334" s="16"/>
      <c r="E334" s="16"/>
    </row>
    <row r="335" spans="1:5" x14ac:dyDescent="0.35">
      <c r="A335" s="16" t="s">
        <v>481</v>
      </c>
      <c r="B335" s="42" t="s">
        <v>300</v>
      </c>
      <c r="C335" s="337">
        <v>48879355</v>
      </c>
      <c r="D335" s="16"/>
      <c r="E335" s="16"/>
    </row>
    <row r="336" spans="1:5" x14ac:dyDescent="0.35">
      <c r="A336" s="22" t="s">
        <v>482</v>
      </c>
      <c r="B336" s="42" t="s">
        <v>300</v>
      </c>
      <c r="C336" s="337">
        <v>0</v>
      </c>
      <c r="D336" s="16"/>
      <c r="E336" s="16"/>
    </row>
    <row r="337" spans="1:5" x14ac:dyDescent="0.35">
      <c r="A337" s="22" t="s">
        <v>483</v>
      </c>
      <c r="B337" s="42" t="s">
        <v>300</v>
      </c>
      <c r="C337" s="340">
        <v>0</v>
      </c>
      <c r="D337" s="16"/>
      <c r="E337" s="16"/>
    </row>
    <row r="338" spans="1:5" x14ac:dyDescent="0.35">
      <c r="A338" s="16" t="s">
        <v>484</v>
      </c>
      <c r="B338" s="42" t="s">
        <v>300</v>
      </c>
      <c r="C338" s="337">
        <v>131053349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179932704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179932704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300</v>
      </c>
      <c r="C343" s="341">
        <v>65382985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300</v>
      </c>
      <c r="C345" s="338">
        <v>0</v>
      </c>
      <c r="D345" s="16"/>
      <c r="E345" s="16"/>
    </row>
    <row r="346" spans="1:5" x14ac:dyDescent="0.35">
      <c r="A346" s="16" t="s">
        <v>489</v>
      </c>
      <c r="B346" s="42" t="s">
        <v>300</v>
      </c>
      <c r="C346" s="338">
        <v>0</v>
      </c>
      <c r="D346" s="16"/>
      <c r="E346" s="16"/>
    </row>
    <row r="347" spans="1:5" x14ac:dyDescent="0.35">
      <c r="A347" s="16" t="s">
        <v>490</v>
      </c>
      <c r="B347" s="42" t="s">
        <v>300</v>
      </c>
      <c r="C347" s="338">
        <v>0</v>
      </c>
      <c r="D347" s="16"/>
      <c r="E347" s="16"/>
    </row>
    <row r="348" spans="1:5" x14ac:dyDescent="0.35">
      <c r="A348" s="16" t="s">
        <v>491</v>
      </c>
      <c r="B348" s="42" t="s">
        <v>300</v>
      </c>
      <c r="C348" s="338">
        <v>0</v>
      </c>
      <c r="D348" s="16"/>
      <c r="E348" s="16"/>
    </row>
    <row r="349" spans="1:5" x14ac:dyDescent="0.35">
      <c r="A349" s="16" t="s">
        <v>492</v>
      </c>
      <c r="B349" s="42" t="s">
        <v>300</v>
      </c>
      <c r="C349" s="338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267791483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267791483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300</v>
      </c>
      <c r="C358" s="338">
        <v>601025616</v>
      </c>
      <c r="D358" s="16"/>
      <c r="E358" s="16"/>
    </row>
    <row r="359" spans="1:5" x14ac:dyDescent="0.35">
      <c r="A359" s="16" t="s">
        <v>498</v>
      </c>
      <c r="B359" s="42" t="s">
        <v>300</v>
      </c>
      <c r="C359" s="338">
        <v>556069798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1157095414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7">
        <v>4482494</v>
      </c>
      <c r="D362" s="16"/>
      <c r="E362" s="41"/>
    </row>
    <row r="363" spans="1:5" x14ac:dyDescent="0.35">
      <c r="A363" s="16" t="s">
        <v>501</v>
      </c>
      <c r="B363" s="42" t="s">
        <v>300</v>
      </c>
      <c r="C363" s="337">
        <v>862427592.69000006</v>
      </c>
      <c r="D363" s="16"/>
      <c r="E363" s="16"/>
    </row>
    <row r="364" spans="1:5" x14ac:dyDescent="0.35">
      <c r="A364" s="16" t="s">
        <v>502</v>
      </c>
      <c r="B364" s="42" t="s">
        <v>300</v>
      </c>
      <c r="C364" s="337">
        <v>23742683</v>
      </c>
      <c r="D364" s="16"/>
      <c r="E364" s="16"/>
    </row>
    <row r="365" spans="1:5" x14ac:dyDescent="0.35">
      <c r="A365" s="16" t="s">
        <v>503</v>
      </c>
      <c r="B365" s="42" t="s">
        <v>300</v>
      </c>
      <c r="C365" s="337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890652769.69000006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266442644.30999994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300</v>
      </c>
      <c r="C370" s="337">
        <v>49005</v>
      </c>
      <c r="D370" s="28">
        <v>0</v>
      </c>
      <c r="E370" s="28"/>
    </row>
    <row r="371" spans="1:6" x14ac:dyDescent="0.35">
      <c r="A371" s="55" t="s">
        <v>508</v>
      </c>
      <c r="B371" s="36" t="s">
        <v>300</v>
      </c>
      <c r="C371" s="337">
        <v>318468</v>
      </c>
      <c r="D371" s="28">
        <v>0</v>
      </c>
      <c r="E371" s="28"/>
    </row>
    <row r="372" spans="1:6" x14ac:dyDescent="0.35">
      <c r="A372" s="55" t="s">
        <v>509</v>
      </c>
      <c r="B372" s="36" t="s">
        <v>300</v>
      </c>
      <c r="C372" s="337">
        <v>-259652</v>
      </c>
      <c r="D372" s="28">
        <v>0</v>
      </c>
      <c r="E372" s="28"/>
    </row>
    <row r="373" spans="1:6" x14ac:dyDescent="0.35">
      <c r="A373" s="55" t="s">
        <v>510</v>
      </c>
      <c r="B373" s="36" t="s">
        <v>300</v>
      </c>
      <c r="C373" s="337"/>
      <c r="D373" s="28">
        <v>0</v>
      </c>
      <c r="E373" s="28"/>
    </row>
    <row r="374" spans="1:6" x14ac:dyDescent="0.35">
      <c r="A374" s="55" t="s">
        <v>511</v>
      </c>
      <c r="B374" s="36" t="s">
        <v>300</v>
      </c>
      <c r="C374" s="337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300</v>
      </c>
      <c r="C375" s="337">
        <v>80664</v>
      </c>
      <c r="D375" s="28">
        <v>0</v>
      </c>
      <c r="E375" s="28"/>
    </row>
    <row r="376" spans="1:6" x14ac:dyDescent="0.35">
      <c r="A376" s="55" t="s">
        <v>513</v>
      </c>
      <c r="B376" s="36" t="s">
        <v>300</v>
      </c>
      <c r="C376" s="337"/>
      <c r="D376" s="28">
        <v>0</v>
      </c>
      <c r="E376" s="28"/>
    </row>
    <row r="377" spans="1:6" x14ac:dyDescent="0.35">
      <c r="A377" s="55" t="s">
        <v>514</v>
      </c>
      <c r="B377" s="36" t="s">
        <v>300</v>
      </c>
      <c r="C377" s="337">
        <v>3863422</v>
      </c>
      <c r="D377" s="28">
        <v>0</v>
      </c>
      <c r="E377" s="28"/>
    </row>
    <row r="378" spans="1:6" x14ac:dyDescent="0.35">
      <c r="A378" s="55" t="s">
        <v>515</v>
      </c>
      <c r="B378" s="36" t="s">
        <v>300</v>
      </c>
      <c r="C378" s="337">
        <v>549104</v>
      </c>
      <c r="D378" s="28">
        <v>0</v>
      </c>
      <c r="E378" s="28"/>
    </row>
    <row r="379" spans="1:6" x14ac:dyDescent="0.35">
      <c r="A379" s="55" t="s">
        <v>516</v>
      </c>
      <c r="B379" s="36" t="s">
        <v>300</v>
      </c>
      <c r="C379" s="337">
        <v>358857</v>
      </c>
      <c r="D379" s="28">
        <v>0</v>
      </c>
      <c r="E379" s="28"/>
    </row>
    <row r="380" spans="1:6" x14ac:dyDescent="0.35">
      <c r="A380" s="55" t="s">
        <v>517</v>
      </c>
      <c r="B380" s="36" t="s">
        <v>300</v>
      </c>
      <c r="C380" s="342">
        <v>62180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5022048</v>
      </c>
      <c r="E381" s="28"/>
      <c r="F381" s="56"/>
    </row>
    <row r="382" spans="1:6" x14ac:dyDescent="0.35">
      <c r="A382" s="52" t="s">
        <v>519</v>
      </c>
      <c r="B382" s="42" t="s">
        <v>300</v>
      </c>
      <c r="C382" s="337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5022048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271464692.30999994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300</v>
      </c>
      <c r="C389" s="337">
        <v>125366568</v>
      </c>
      <c r="D389" s="16"/>
      <c r="E389" s="16"/>
    </row>
    <row r="390" spans="1:5" x14ac:dyDescent="0.35">
      <c r="A390" s="16" t="s">
        <v>11</v>
      </c>
      <c r="B390" s="42" t="s">
        <v>300</v>
      </c>
      <c r="C390" s="337">
        <v>18405721</v>
      </c>
      <c r="D390" s="16"/>
      <c r="E390" s="16"/>
    </row>
    <row r="391" spans="1:5" x14ac:dyDescent="0.35">
      <c r="A391" s="16" t="s">
        <v>265</v>
      </c>
      <c r="B391" s="42" t="s">
        <v>300</v>
      </c>
      <c r="C391" s="337">
        <v>10862636</v>
      </c>
      <c r="D391" s="16"/>
      <c r="E391" s="16"/>
    </row>
    <row r="392" spans="1:5" x14ac:dyDescent="0.35">
      <c r="A392" s="16" t="s">
        <v>524</v>
      </c>
      <c r="B392" s="42" t="s">
        <v>300</v>
      </c>
      <c r="C392" s="337">
        <v>34700482</v>
      </c>
      <c r="D392" s="16"/>
      <c r="E392" s="16"/>
    </row>
    <row r="393" spans="1:5" x14ac:dyDescent="0.35">
      <c r="A393" s="16" t="s">
        <v>525</v>
      </c>
      <c r="B393" s="42" t="s">
        <v>300</v>
      </c>
      <c r="C393" s="337"/>
      <c r="D393" s="16"/>
      <c r="E393" s="16"/>
    </row>
    <row r="394" spans="1:5" x14ac:dyDescent="0.35">
      <c r="A394" s="16" t="s">
        <v>526</v>
      </c>
      <c r="B394" s="42" t="s">
        <v>300</v>
      </c>
      <c r="C394" s="337">
        <v>12382092</v>
      </c>
      <c r="D394" s="16"/>
      <c r="E394" s="16"/>
    </row>
    <row r="395" spans="1:5" x14ac:dyDescent="0.35">
      <c r="A395" s="16" t="s">
        <v>16</v>
      </c>
      <c r="B395" s="42" t="s">
        <v>300</v>
      </c>
      <c r="C395" s="337">
        <v>6781843</v>
      </c>
      <c r="D395" s="16"/>
      <c r="E395" s="16"/>
    </row>
    <row r="396" spans="1:5" x14ac:dyDescent="0.35">
      <c r="A396" s="16" t="s">
        <v>527</v>
      </c>
      <c r="B396" s="42" t="s">
        <v>300</v>
      </c>
      <c r="C396" s="337">
        <v>11740162</v>
      </c>
      <c r="D396" s="16"/>
      <c r="E396" s="16"/>
    </row>
    <row r="397" spans="1:5" x14ac:dyDescent="0.35">
      <c r="A397" s="16" t="s">
        <v>528</v>
      </c>
      <c r="B397" s="42" t="s">
        <v>300</v>
      </c>
      <c r="C397" s="337"/>
      <c r="D397" s="16"/>
      <c r="E397" s="16"/>
    </row>
    <row r="398" spans="1:5" x14ac:dyDescent="0.35">
      <c r="A398" s="16" t="s">
        <v>529</v>
      </c>
      <c r="B398" s="42" t="s">
        <v>300</v>
      </c>
      <c r="C398" s="337"/>
      <c r="D398" s="16"/>
      <c r="E398" s="16"/>
    </row>
    <row r="399" spans="1:5" x14ac:dyDescent="0.35">
      <c r="A399" s="16" t="s">
        <v>530</v>
      </c>
      <c r="B399" s="42" t="s">
        <v>300</v>
      </c>
      <c r="C399" s="337">
        <v>2364544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337">
        <v>470919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337">
        <v>15893316</v>
      </c>
      <c r="D402" s="28">
        <v>0</v>
      </c>
      <c r="E402" s="28"/>
    </row>
    <row r="403" spans="1:9" x14ac:dyDescent="0.35">
      <c r="A403" s="29" t="s">
        <v>532</v>
      </c>
      <c r="B403" s="36" t="s">
        <v>300</v>
      </c>
      <c r="C403" s="337">
        <v>120246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337">
        <v>187456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337">
        <v>1111954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337">
        <v>245983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337"/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337">
        <v>6432422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337">
        <v>89262938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337">
        <v>144281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337">
        <v>103595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337">
        <v>9021067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337">
        <v>2066987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342">
        <v>820018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125881182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348485230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-77020537.690000057</v>
      </c>
      <c r="E417" s="28"/>
    </row>
    <row r="418" spans="1:13" x14ac:dyDescent="0.35">
      <c r="A418" s="28" t="s">
        <v>536</v>
      </c>
      <c r="B418" s="16"/>
      <c r="C418" s="342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300</v>
      </c>
      <c r="C419" s="337">
        <v>274318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274318</v>
      </c>
      <c r="E420" s="28"/>
      <c r="F420" s="11">
        <f>D420-C399</f>
        <v>-2090226</v>
      </c>
    </row>
    <row r="421" spans="1:13" x14ac:dyDescent="0.35">
      <c r="A421" s="28" t="s">
        <v>539</v>
      </c>
      <c r="B421" s="16"/>
      <c r="C421" s="23"/>
      <c r="D421" s="28">
        <f>D417+D420</f>
        <v>-76746219.690000057</v>
      </c>
      <c r="E421" s="28"/>
      <c r="F421" s="59"/>
    </row>
    <row r="422" spans="1:13" x14ac:dyDescent="0.35">
      <c r="A422" s="28" t="s">
        <v>540</v>
      </c>
      <c r="B422" s="42" t="s">
        <v>300</v>
      </c>
      <c r="C422" s="337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300</v>
      </c>
      <c r="C423" s="337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-76746219.690000057</v>
      </c>
      <c r="E424" s="16"/>
    </row>
    <row r="426" spans="1:13" ht="29.5" customHeight="1" x14ac:dyDescent="0.35">
      <c r="A426" s="344" t="s">
        <v>1367</v>
      </c>
      <c r="B426" s="344"/>
      <c r="C426" s="344"/>
      <c r="D426" s="344"/>
      <c r="E426" s="34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259673</v>
      </c>
      <c r="E612" s="229">
        <f>SUM(C624:D647)+SUM(C668:D713)</f>
        <v>304366107.13184553</v>
      </c>
      <c r="F612" s="229">
        <f>CE64-(AX64+BD64+BE64+BG64+BJ64+BN64+BP64+BQ64+CB64+CC64+CD64)</f>
        <v>31773321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966.92999999999961</v>
      </c>
      <c r="I612" s="227">
        <f>CE92-(AX92+AY92+AZ92+BD92+BE92+BF92+BG92+BJ92+BN92+BO92+BP92+BQ92+BR92+CB92+CC92+CD92)</f>
        <v>52003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1157095416</v>
      </c>
      <c r="L612" s="233">
        <f>CE94-(AW94+AX94+AY94+AZ94+BA94+BB94+BC94+BD94+BE94+BF94+BG94+BH94+BI94+BJ94+BK94+BL94+BM94+BN94+BO94+BP94+BQ94+BR94+BS94+BT94+BU94+BV94+BW94+BX94+BY94+BZ94+CA94+CB94+CC94+CD94)</f>
        <v>331.54999999999995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18510555.140000001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18510555.140000001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80</v>
      </c>
      <c r="D617" s="227">
        <f>(D615/D612)*BJ90</f>
        <v>55245.174636947238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11763</v>
      </c>
      <c r="D618" s="227">
        <f>(D615/D612)*BG90</f>
        <v>8340.2392677713888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14741291.890000001</v>
      </c>
      <c r="D619" s="227">
        <f>(D615/D612)*BN90</f>
        <v>476890.60428538971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21781556</v>
      </c>
      <c r="D620" s="227">
        <f>(D615/D612)*CC90</f>
        <v>493784.93510984973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4028</v>
      </c>
      <c r="D622" s="227">
        <f>(D615/D612)*CB90</f>
        <v>76131.414854528586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37649111.258154482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38914</v>
      </c>
      <c r="D624" s="227">
        <f>(D615/D612)*BD90</f>
        <v>296470.55653556588</v>
      </c>
      <c r="E624" s="229">
        <f>(E623/E612)*SUM(C624:D624)</f>
        <v>41485.993963856752</v>
      </c>
      <c r="F624" s="229">
        <f>SUM(C624:E624)</f>
        <v>376870.55049942265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5285391</v>
      </c>
      <c r="D625" s="227">
        <f>(D615/D612)*AY90</f>
        <v>832241.8243694955</v>
      </c>
      <c r="E625" s="229">
        <f>(E623/E612)*SUM(C625:D625)</f>
        <v>756731.55927789724</v>
      </c>
      <c r="F625" s="229">
        <f>(F624/F612)*AY64</f>
        <v>7054.1796690474894</v>
      </c>
      <c r="G625" s="227">
        <f>SUM(C625:F625)</f>
        <v>6881418.5633164411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368608</v>
      </c>
      <c r="D627" s="227">
        <f>(D615/D612)*BO90</f>
        <v>16038.921668791134</v>
      </c>
      <c r="E627" s="229">
        <f>(E623/E612)*SUM(C627:D627)</f>
        <v>47579.59053154954</v>
      </c>
      <c r="F627" s="229">
        <f>(F624/F612)*BO64</f>
        <v>8.3384420848262639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221778</v>
      </c>
      <c r="D628" s="227">
        <f>(D615/D612)*AZ90</f>
        <v>77628.380876949086</v>
      </c>
      <c r="E628" s="229">
        <f>(E623/E612)*SUM(C628:D628)</f>
        <v>37035.609027764229</v>
      </c>
      <c r="F628" s="229">
        <f>(F624/F612)*AZ64</f>
        <v>11028.591930804596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3467001</v>
      </c>
      <c r="D632" s="227">
        <f>(D615/D612)*BB90</f>
        <v>41416.059953633994</v>
      </c>
      <c r="E632" s="229">
        <f>(E623/E612)*SUM(C632:D632)</f>
        <v>433979.93776285776</v>
      </c>
      <c r="F632" s="229">
        <f>(F624/F612)*BB64</f>
        <v>149.9614840376365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246</v>
      </c>
      <c r="D634" s="227">
        <f>(D615/D612)*BI90</f>
        <v>0</v>
      </c>
      <c r="E634" s="229">
        <f>(E623/E612)*SUM(C634:D634)</f>
        <v>30.42941100368321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>
        <f>(D615/D612)*BH90</f>
        <v>38992.40067923889</v>
      </c>
      <c r="E636" s="229">
        <f>(E623/E612)*SUM(C636:D636)</f>
        <v>4823.2349036132382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4918034</v>
      </c>
      <c r="D637" s="227">
        <f>(D615/D612)*BL90</f>
        <v>291409.38569785847</v>
      </c>
      <c r="E637" s="229">
        <f>(E623/E612)*SUM(C637:D637)</f>
        <v>644391.43855211022</v>
      </c>
      <c r="F637" s="229">
        <f>(F624/F612)*BL64</f>
        <v>2545.7038321674995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264875</v>
      </c>
      <c r="D639" s="227">
        <f>(D615/D612)*BS90</f>
        <v>38564.696101404457</v>
      </c>
      <c r="E639" s="229">
        <f>(E623/E612)*SUM(C639:D639)</f>
        <v>37534.517184968965</v>
      </c>
      <c r="F639" s="229">
        <f>(F624/F612)*BS64</f>
        <v>188.74769401968754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502333</v>
      </c>
      <c r="D640" s="227">
        <f>(D615/D612)*BT90</f>
        <v>28584.922618601089</v>
      </c>
      <c r="E640" s="229">
        <f>(E623/E612)*SUM(C640:D640)</f>
        <v>65672.844213752411</v>
      </c>
      <c r="F640" s="229">
        <f>(F624/F612)*BT64</f>
        <v>6.3932009725766097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3906</v>
      </c>
      <c r="D642" s="227">
        <f>(D615/D612)*BV90</f>
        <v>94593.995797714815</v>
      </c>
      <c r="E642" s="229">
        <f>(E623/E612)*SUM(C642:D642)</f>
        <v>12184.133560933875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5192500.12</v>
      </c>
      <c r="D643" s="227">
        <f>(D615/D612)*BW90</f>
        <v>0</v>
      </c>
      <c r="E643" s="229">
        <f>(E623/E612)*SUM(C643:D643)</f>
        <v>642295.61092745687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6305158.25</v>
      </c>
      <c r="D645" s="227">
        <f>(D615/D612)*BY90</f>
        <v>322417.96759085468</v>
      </c>
      <c r="E645" s="229">
        <f>(E623/E612)*SUM(C645:D645)</f>
        <v>819809.92147686298</v>
      </c>
      <c r="F645" s="229">
        <f>(F624/F612)*BY64</f>
        <v>882.66501590957512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6575917</v>
      </c>
      <c r="D646" s="227">
        <f>(D615/D612)*BZ90</f>
        <v>4490.8980672615171</v>
      </c>
      <c r="E646" s="229">
        <f>(E623/E612)*SUM(C646:D646)</f>
        <v>813975.35163484479</v>
      </c>
      <c r="F646" s="229">
        <f>(F624/F612)*BZ64</f>
        <v>1454.5421804583852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865116</v>
      </c>
      <c r="D647" s="227">
        <f>(D615/D612)*CA90</f>
        <v>14399.387453759151</v>
      </c>
      <c r="E647" s="229">
        <f>(E623/E612)*SUM(C647:D647)</f>
        <v>108793.23255648017</v>
      </c>
      <c r="F647" s="229">
        <f>(F624/F612)*CA64</f>
        <v>-13.747161274983842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89059051.400000006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10838988</v>
      </c>
      <c r="D668" s="227">
        <f>(D615/D612)*C90</f>
        <v>455148.95491213951</v>
      </c>
      <c r="E668" s="229">
        <f>(E623/E612)*SUM(C668:D668)</f>
        <v>1397048.5176134496</v>
      </c>
      <c r="F668" s="229">
        <f>(F624/F612)*C64</f>
        <v>7953.7706548788956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73068783</v>
      </c>
      <c r="D670" s="227">
        <f>(D615/D612)*E90</f>
        <v>4488117.9875055933</v>
      </c>
      <c r="E670" s="229">
        <f>(E623/E612)*SUM(C670:D670)</f>
        <v>9593539.9037429765</v>
      </c>
      <c r="F670" s="229">
        <f>(F624/F612)*E64</f>
        <v>23501.193273118322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12942697.25</v>
      </c>
      <c r="D673" s="227">
        <f>(D615/D612)*H90</f>
        <v>863678.11084032618</v>
      </c>
      <c r="E673" s="229">
        <f>(E623/E612)*SUM(C673:D673)</f>
        <v>1707804.3509192495</v>
      </c>
      <c r="F673" s="229">
        <f>(F624/F612)*H64</f>
        <v>450.64357059573865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3482621.5</v>
      </c>
      <c r="D675" s="227">
        <f>(D615/D612)*J90</f>
        <v>89176.404478478711</v>
      </c>
      <c r="E675" s="229">
        <f>(E623/E612)*SUM(C675:D675)</f>
        <v>441819.94494906522</v>
      </c>
      <c r="F675" s="229">
        <f>(F624/F612)*J64</f>
        <v>866.05929909768781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25816174.960000001</v>
      </c>
      <c r="D681" s="227">
        <f>(D615/D612)*P90</f>
        <v>1825229.285908431</v>
      </c>
      <c r="E681" s="229">
        <f>(E623/E612)*SUM(C681:D681)</f>
        <v>3419153.0508849667</v>
      </c>
      <c r="F681" s="229">
        <f>(F624/F612)*P64</f>
        <v>95415.274539701291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3007072</v>
      </c>
      <c r="D682" s="227">
        <f>(D615/D612)*Q90</f>
        <v>117476.19071185683</v>
      </c>
      <c r="E682" s="229">
        <f>(E623/E612)*SUM(C682:D682)</f>
        <v>386496.58982108062</v>
      </c>
      <c r="F682" s="229">
        <f>(F624/F612)*Q64</f>
        <v>617.66149804444228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2219728.02</v>
      </c>
      <c r="D683" s="227">
        <f>(D615/D612)*R90</f>
        <v>27800.797559237966</v>
      </c>
      <c r="E683" s="229">
        <f>(E623/E612)*SUM(C683:D683)</f>
        <v>278012.10622817965</v>
      </c>
      <c r="F683" s="229">
        <f>(F624/F612)*R64</f>
        <v>2520.5461711974904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210880</v>
      </c>
      <c r="D684" s="227">
        <f>(D615/D612)*S90</f>
        <v>326623.72927289322</v>
      </c>
      <c r="E684" s="229">
        <f>(E623/E612)*SUM(C684:D684)</f>
        <v>66487.487374216813</v>
      </c>
      <c r="F684" s="229">
        <f>(F624/F612)*S64</f>
        <v>1454.4354294217374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12985664</v>
      </c>
      <c r="D686" s="227">
        <f>(D615/D612)*U90</f>
        <v>397765.25738602009</v>
      </c>
      <c r="E686" s="229">
        <f>(E623/E612)*SUM(C686:D686)</f>
        <v>1655487.2744378778</v>
      </c>
      <c r="F686" s="229">
        <f>(F624/F612)*U64</f>
        <v>50544.753640227325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13939616</v>
      </c>
      <c r="D687" s="227">
        <f>(D615/D612)*V90</f>
        <v>1123865.0623562711</v>
      </c>
      <c r="E687" s="229">
        <f>(E623/E612)*SUM(C687:D687)</f>
        <v>1863304.2942790145</v>
      </c>
      <c r="F687" s="229">
        <f>(F624/F612)*V64</f>
        <v>33109.640579717729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1567097</v>
      </c>
      <c r="D688" s="227">
        <f>(D615/D612)*W90</f>
        <v>68005.027875674408</v>
      </c>
      <c r="E688" s="229">
        <f>(E623/E612)*SUM(C688:D688)</f>
        <v>202256.87658205195</v>
      </c>
      <c r="F688" s="229">
        <f>(F624/F612)*W64</f>
        <v>494.6012752420632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3051543</v>
      </c>
      <c r="D689" s="227">
        <f>(D615/D612)*X90</f>
        <v>434120.14650194667</v>
      </c>
      <c r="E689" s="229">
        <f>(E623/E612)*SUM(C689:D689)</f>
        <v>431165.35164755845</v>
      </c>
      <c r="F689" s="229">
        <f>(F624/F612)*X64</f>
        <v>3715.256328455016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9637150</v>
      </c>
      <c r="D690" s="227">
        <f>(D615/D612)*Y90</f>
        <v>1046735.6701534623</v>
      </c>
      <c r="E690" s="229">
        <f>(E623/E612)*SUM(C690:D690)</f>
        <v>1321562.3909490288</v>
      </c>
      <c r="F690" s="229">
        <f>(F624/F612)*Y64</f>
        <v>4681.66160200168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10499</v>
      </c>
      <c r="D691" s="227">
        <f>(D615/D612)*Z90</f>
        <v>0</v>
      </c>
      <c r="E691" s="229">
        <f>(E623/E612)*SUM(C691:D691)</f>
        <v>1298.692626535244</v>
      </c>
      <c r="F691" s="229">
        <f>(F624/F612)*Z64</f>
        <v>67.537822519204482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639978</v>
      </c>
      <c r="D692" s="227">
        <f>(D615/D612)*AA90</f>
        <v>59522.220415291544</v>
      </c>
      <c r="E692" s="229">
        <f>(E623/E612)*SUM(C692:D692)</f>
        <v>86525.93375684513</v>
      </c>
      <c r="F692" s="229">
        <f>(F624/F612)*AA64</f>
        <v>136.55829832518461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18062752.859999999</v>
      </c>
      <c r="D693" s="227">
        <f>(D615/D612)*AB90</f>
        <v>292549.93123875029</v>
      </c>
      <c r="E693" s="229">
        <f>(E623/E612)*SUM(C693:D693)</f>
        <v>2270492.084275031</v>
      </c>
      <c r="F693" s="229">
        <f>(F624/F612)*AB64</f>
        <v>89115.907728338134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5747987</v>
      </c>
      <c r="D694" s="227">
        <f>(D615/D612)*AC90</f>
        <v>224901.32384460457</v>
      </c>
      <c r="E694" s="229">
        <f>(E623/E612)*SUM(C694:D694)</f>
        <v>738827.12880230881</v>
      </c>
      <c r="F694" s="229">
        <f>(F624/F612)*AC64</f>
        <v>3666.8506639483649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1419317</v>
      </c>
      <c r="D695" s="227">
        <f>(D615/D612)*AD90</f>
        <v>26802.820210957627</v>
      </c>
      <c r="E695" s="229">
        <f>(E623/E612)*SUM(C695:D695)</f>
        <v>178880.38361695813</v>
      </c>
      <c r="F695" s="229">
        <f>(F624/F612)*AD64</f>
        <v>4.3056251447964922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3604167.96</v>
      </c>
      <c r="D696" s="227">
        <f>(D615/D612)*AE90</f>
        <v>306806.75049989799</v>
      </c>
      <c r="E696" s="229">
        <f>(E623/E612)*SUM(C696:D696)</f>
        <v>483775.02801143233</v>
      </c>
      <c r="F696" s="229">
        <f>(F624/F612)*AE64</f>
        <v>158.65576291128892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28291545.439999998</v>
      </c>
      <c r="D698" s="227">
        <f>(D615/D612)*AG90</f>
        <v>2154490.5267446367</v>
      </c>
      <c r="E698" s="229">
        <f>(E623/E612)*SUM(C698:D698)</f>
        <v>3766076.9994511949</v>
      </c>
      <c r="F698" s="229">
        <f>(F624/F612)*AG64</f>
        <v>22815.187389166669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14230317</v>
      </c>
      <c r="D701" s="227">
        <f>(D615/D612)*AJ90</f>
        <v>397194.98461557424</v>
      </c>
      <c r="E701" s="229">
        <f>(E623/E612)*SUM(C701:D701)</f>
        <v>1809376.3176470292</v>
      </c>
      <c r="F701" s="229">
        <f>(F624/F612)*AJ64</f>
        <v>11070.794173959377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975395</v>
      </c>
      <c r="D702" s="227">
        <f>(D615/D612)*AK90</f>
        <v>95092.984471854987</v>
      </c>
      <c r="E702" s="229">
        <f>(E623/E612)*SUM(C702:D702)</f>
        <v>132415.930300807</v>
      </c>
      <c r="F702" s="229">
        <f>(F624/F612)*AK64</f>
        <v>0.60492254100446585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551161</v>
      </c>
      <c r="D703" s="227">
        <f>(D615/D612)*AL90</f>
        <v>14114.251068536198</v>
      </c>
      <c r="E703" s="229">
        <f>(E623/E612)*SUM(C703:D703)</f>
        <v>69922.735548677665</v>
      </c>
      <c r="F703" s="229">
        <f>(F624/F612)*AL64</f>
        <v>8.3384420848262639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5274849</v>
      </c>
      <c r="D706" s="227">
        <f>(D615/D612)*AO90</f>
        <v>467694.95586194948</v>
      </c>
      <c r="E706" s="229">
        <f>(E623/E612)*SUM(C706:D706)</f>
        <v>710334.26926682971</v>
      </c>
      <c r="F706" s="229">
        <f>(F624/F612)*AO64</f>
        <v>1187.4155030865898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1380183</v>
      </c>
      <c r="D713" s="227">
        <f>(D615/D612)*AV90</f>
        <v>0</v>
      </c>
      <c r="E713" s="229">
        <f>(E623/E612)*SUM(C713:D713)</f>
        <v>170724.21043616463</v>
      </c>
      <c r="F713" s="229">
        <f>(F624/F612)*AV64</f>
        <v>7.5200174705261054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342015218.39000005</v>
      </c>
      <c r="D715" s="211">
        <f>SUM(D616:D647)+SUM(D668:D713)</f>
        <v>18510555.140000001</v>
      </c>
      <c r="E715" s="211">
        <f>SUM(E624:E647)+SUM(E668:E713)</f>
        <v>37649111.258154482</v>
      </c>
      <c r="F715" s="211">
        <f>SUM(F625:F648)+SUM(F668:F713)</f>
        <v>376870.55049942265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342015218.39000005</v>
      </c>
      <c r="D716" s="211">
        <f>D615</f>
        <v>18510555.140000001</v>
      </c>
      <c r="E716" s="211">
        <f>E623</f>
        <v>37649111.258154482</v>
      </c>
      <c r="F716" s="211">
        <f>F624</f>
        <v>376870.55049942265</v>
      </c>
      <c r="G716" s="211">
        <f>G625</f>
        <v>6881418.5633164411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89059051.400000006</v>
      </c>
      <c r="N716" s="221" t="s">
        <v>698</v>
      </c>
    </row>
  </sheetData>
  <sheetProtection algorithmName="SHA-512" hashValue="D7U85Uc4Swgo3olAkfBt33EqqL4XJz4xsPdEKqmgq1UBysrkwlUHl+2o8qVgYnCXQLmatM288GoDRYzAeno+Rw==" saltValue="NRoNfBKxJ0RrJr8Bui4M1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BDC9-C006-4D3B-A6D3-D5478109E7BA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Swedish Edmonds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46963257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127088156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86180585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3046690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2539255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5703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93462476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20715259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62433350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3372080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61394019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6596316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89469685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65041339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109329505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109329505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-41837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-41837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267791483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Swedish Edmonds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9981815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5664102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6829877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22475794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48879355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131053349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179932704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179932704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65382985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65382985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267791483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Swedish Edmonds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601025616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556069798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1157095414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4482494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862427592.69000006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23742683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890652769.69000006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266442644.30999994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49005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318468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-259652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80664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3863422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549104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358857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62180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5022048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271464692.30999994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125366568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18405721</v>
      </c>
    </row>
    <row r="143" spans="1:3" ht="20.149999999999999" customHeight="1" x14ac:dyDescent="0.35">
      <c r="A143" s="183">
        <v>23</v>
      </c>
      <c r="B143" s="185" t="s">
        <v>265</v>
      </c>
      <c r="C143" s="198">
        <f>data!C391</f>
        <v>10862636</v>
      </c>
    </row>
    <row r="144" spans="1:3" ht="20.149999999999999" customHeight="1" x14ac:dyDescent="0.35">
      <c r="A144" s="183">
        <v>24</v>
      </c>
      <c r="B144" s="185" t="s">
        <v>266</v>
      </c>
      <c r="C144" s="198">
        <f>data!C392</f>
        <v>34700482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12382092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6781843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11740162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2364544</v>
      </c>
    </row>
    <row r="152" spans="1:3" ht="20.149999999999999" customHeight="1" x14ac:dyDescent="0.35">
      <c r="A152" s="183">
        <v>32</v>
      </c>
      <c r="B152" s="185" t="s">
        <v>270</v>
      </c>
      <c r="C152" s="198"/>
    </row>
    <row r="153" spans="1:3" ht="20.149999999999999" customHeight="1" x14ac:dyDescent="0.35">
      <c r="A153" s="204" t="s">
        <v>979</v>
      </c>
      <c r="B153" s="202" t="s">
        <v>271</v>
      </c>
      <c r="C153" s="198">
        <f>data!C401</f>
        <v>470919</v>
      </c>
    </row>
    <row r="154" spans="1:3" ht="20.149999999999999" customHeight="1" x14ac:dyDescent="0.35">
      <c r="A154" s="204" t="s">
        <v>980</v>
      </c>
      <c r="B154" s="202" t="s">
        <v>272</v>
      </c>
      <c r="C154" s="198">
        <f>data!C402</f>
        <v>15893316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120246</v>
      </c>
    </row>
    <row r="156" spans="1:3" ht="20.149999999999999" customHeight="1" x14ac:dyDescent="0.35">
      <c r="A156" s="204" t="s">
        <v>983</v>
      </c>
      <c r="B156" s="202" t="s">
        <v>274</v>
      </c>
      <c r="C156" s="198">
        <f>data!C404</f>
        <v>187456</v>
      </c>
    </row>
    <row r="157" spans="1:3" ht="20.149999999999999" customHeight="1" x14ac:dyDescent="0.35">
      <c r="A157" s="204" t="s">
        <v>984</v>
      </c>
      <c r="B157" s="202" t="s">
        <v>275</v>
      </c>
      <c r="C157" s="198">
        <f>data!C405</f>
        <v>1111954</v>
      </c>
    </row>
    <row r="158" spans="1:3" ht="20.149999999999999" customHeight="1" x14ac:dyDescent="0.35">
      <c r="A158" s="204" t="s">
        <v>985</v>
      </c>
      <c r="B158" s="202" t="s">
        <v>276</v>
      </c>
      <c r="C158" s="198">
        <f>data!C406</f>
        <v>245983</v>
      </c>
    </row>
    <row r="159" spans="1:3" ht="20.149999999999999" customHeight="1" x14ac:dyDescent="0.35">
      <c r="A159" s="204" t="s">
        <v>986</v>
      </c>
      <c r="B159" s="202" t="s">
        <v>277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278</v>
      </c>
      <c r="C160" s="198">
        <f>data!C408</f>
        <v>6432422</v>
      </c>
    </row>
    <row r="161" spans="1:3" ht="20.149999999999999" customHeight="1" x14ac:dyDescent="0.35">
      <c r="A161" s="204" t="s">
        <v>988</v>
      </c>
      <c r="B161" s="202" t="s">
        <v>279</v>
      </c>
      <c r="C161" s="198">
        <f>data!C409</f>
        <v>89262938</v>
      </c>
    </row>
    <row r="162" spans="1:3" ht="20.149999999999999" customHeight="1" x14ac:dyDescent="0.35">
      <c r="A162" s="204" t="s">
        <v>989</v>
      </c>
      <c r="B162" s="202" t="s">
        <v>280</v>
      </c>
      <c r="C162" s="198">
        <f>data!C410</f>
        <v>144281</v>
      </c>
    </row>
    <row r="163" spans="1:3" ht="20.149999999999999" customHeight="1" x14ac:dyDescent="0.35">
      <c r="A163" s="204" t="s">
        <v>990</v>
      </c>
      <c r="B163" s="202" t="s">
        <v>281</v>
      </c>
      <c r="C163" s="198">
        <f>data!C411</f>
        <v>103595</v>
      </c>
    </row>
    <row r="164" spans="1:3" ht="20.149999999999999" customHeight="1" x14ac:dyDescent="0.35">
      <c r="A164" s="204" t="s">
        <v>991</v>
      </c>
      <c r="B164" s="202" t="s">
        <v>282</v>
      </c>
      <c r="C164" s="198">
        <f>data!C412</f>
        <v>9021067</v>
      </c>
    </row>
    <row r="165" spans="1:3" ht="20.149999999999999" customHeight="1" x14ac:dyDescent="0.35">
      <c r="A165" s="204" t="s">
        <v>992</v>
      </c>
      <c r="B165" s="202" t="s">
        <v>283</v>
      </c>
      <c r="C165" s="198">
        <f>data!C413</f>
        <v>2066987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820018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348485230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-77020537.690000057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274318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-76746219.690000057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-76746219.690000057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5A28-FC19-499F-AF19-1622B2824D87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Swedish Edmonds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3412</v>
      </c>
      <c r="D9" s="290">
        <f>data!D59</f>
        <v>0</v>
      </c>
      <c r="E9" s="290">
        <f>data!E59</f>
        <v>36056</v>
      </c>
      <c r="F9" s="290">
        <f>data!F59</f>
        <v>0</v>
      </c>
      <c r="G9" s="290">
        <f>data!G59</f>
        <v>0</v>
      </c>
      <c r="H9" s="290">
        <f>data!H59</f>
        <v>7978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263</v>
      </c>
      <c r="C10" s="297">
        <f>data!C60</f>
        <v>40.82</v>
      </c>
      <c r="D10" s="297">
        <f>data!D60</f>
        <v>0</v>
      </c>
      <c r="E10" s="297">
        <f>data!E60</f>
        <v>298.64</v>
      </c>
      <c r="F10" s="297">
        <f>data!F60</f>
        <v>0</v>
      </c>
      <c r="G10" s="297">
        <f>data!G60</f>
        <v>0</v>
      </c>
      <c r="H10" s="297">
        <f>data!H60</f>
        <v>57.11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264</v>
      </c>
      <c r="C11" s="290">
        <f>data!C61</f>
        <v>4839350</v>
      </c>
      <c r="D11" s="290">
        <f>data!D61</f>
        <v>0</v>
      </c>
      <c r="E11" s="290">
        <f>data!E61</f>
        <v>34084623</v>
      </c>
      <c r="F11" s="290">
        <f>data!F61</f>
        <v>0</v>
      </c>
      <c r="G11" s="290">
        <f>data!G61</f>
        <v>0</v>
      </c>
      <c r="H11" s="290">
        <f>data!H61</f>
        <v>6038029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749925</v>
      </c>
      <c r="D12" s="290">
        <f>data!D62</f>
        <v>0</v>
      </c>
      <c r="E12" s="290">
        <f>data!E62</f>
        <v>4118273</v>
      </c>
      <c r="F12" s="290">
        <f>data!F62</f>
        <v>0</v>
      </c>
      <c r="G12" s="290">
        <f>data!G62</f>
        <v>0</v>
      </c>
      <c r="H12" s="290">
        <f>data!H62</f>
        <v>893325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265</v>
      </c>
      <c r="C13" s="290">
        <f>data!C63</f>
        <v>-1920</v>
      </c>
      <c r="D13" s="290">
        <f>data!D63</f>
        <v>0</v>
      </c>
      <c r="E13" s="290">
        <f>data!E63</f>
        <v>528770</v>
      </c>
      <c r="F13" s="290">
        <f>data!F63</f>
        <v>0</v>
      </c>
      <c r="G13" s="290">
        <f>data!G63</f>
        <v>0</v>
      </c>
      <c r="H13" s="290">
        <f>data!H63</f>
        <v>1114163.25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266</v>
      </c>
      <c r="C14" s="290">
        <f>data!C64</f>
        <v>670569</v>
      </c>
      <c r="D14" s="290">
        <f>data!D64</f>
        <v>0</v>
      </c>
      <c r="E14" s="290">
        <f>data!E64</f>
        <v>1981346</v>
      </c>
      <c r="F14" s="290">
        <f>data!F64</f>
        <v>0</v>
      </c>
      <c r="G14" s="290">
        <f>data!G64</f>
        <v>0</v>
      </c>
      <c r="H14" s="290">
        <f>data!H64</f>
        <v>37993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3472</v>
      </c>
      <c r="D16" s="290">
        <f>data!D66</f>
        <v>0</v>
      </c>
      <c r="E16" s="290">
        <f>data!E66</f>
        <v>1195300</v>
      </c>
      <c r="F16" s="290">
        <f>data!F66</f>
        <v>0</v>
      </c>
      <c r="G16" s="290">
        <f>data!G66</f>
        <v>0</v>
      </c>
      <c r="H16" s="290">
        <f>data!H66</f>
        <v>14146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70666</v>
      </c>
      <c r="D17" s="290">
        <f>data!D67</f>
        <v>0</v>
      </c>
      <c r="E17" s="290">
        <f>data!E67</f>
        <v>448865</v>
      </c>
      <c r="F17" s="290">
        <f>data!F67</f>
        <v>0</v>
      </c>
      <c r="G17" s="290">
        <f>data!G67</f>
        <v>0</v>
      </c>
      <c r="H17" s="290">
        <f>data!H67</f>
        <v>154117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28521</v>
      </c>
      <c r="D18" s="290">
        <f>data!D68</f>
        <v>0</v>
      </c>
      <c r="E18" s="290">
        <f>data!E68</f>
        <v>211085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4478405</v>
      </c>
      <c r="D19" s="290">
        <f>data!D69</f>
        <v>0</v>
      </c>
      <c r="E19" s="290">
        <f>data!E69</f>
        <v>30500528</v>
      </c>
      <c r="F19" s="290">
        <f>data!F69</f>
        <v>0</v>
      </c>
      <c r="G19" s="290">
        <f>data!G69</f>
        <v>0</v>
      </c>
      <c r="H19" s="290">
        <f>data!H69</f>
        <v>4690924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285</v>
      </c>
      <c r="C20" s="290">
        <f>-data!C84</f>
        <v>0</v>
      </c>
      <c r="D20" s="290">
        <f>-data!D84</f>
        <v>0</v>
      </c>
      <c r="E20" s="290">
        <f>-data!E84</f>
        <v>-7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10838988</v>
      </c>
      <c r="D21" s="290">
        <f>data!D85</f>
        <v>0</v>
      </c>
      <c r="E21" s="290">
        <f>data!E85</f>
        <v>73068783</v>
      </c>
      <c r="F21" s="290">
        <f>data!F85</f>
        <v>0</v>
      </c>
      <c r="G21" s="290">
        <f>data!G85</f>
        <v>0</v>
      </c>
      <c r="H21" s="290">
        <f>data!H85</f>
        <v>12942697.25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287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30381361</v>
      </c>
      <c r="D24" s="290">
        <f>data!D87</f>
        <v>0</v>
      </c>
      <c r="E24" s="290">
        <f>data!E87</f>
        <v>203886963</v>
      </c>
      <c r="F24" s="290">
        <f>data!F87</f>
        <v>0</v>
      </c>
      <c r="G24" s="290">
        <f>data!G87</f>
        <v>0</v>
      </c>
      <c r="H24" s="290">
        <f>data!H87</f>
        <v>36441374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190695</v>
      </c>
      <c r="D25" s="290">
        <f>data!D88</f>
        <v>0</v>
      </c>
      <c r="E25" s="290">
        <f>data!E88</f>
        <v>22819073</v>
      </c>
      <c r="F25" s="290">
        <f>data!F88</f>
        <v>0</v>
      </c>
      <c r="G25" s="290">
        <f>data!G88</f>
        <v>0</v>
      </c>
      <c r="H25" s="290">
        <f>data!H88</f>
        <v>6237444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30572056</v>
      </c>
      <c r="D26" s="290">
        <f>data!D89</f>
        <v>0</v>
      </c>
      <c r="E26" s="290">
        <f>data!E89</f>
        <v>226706036</v>
      </c>
      <c r="F26" s="290">
        <f>data!F89</f>
        <v>0</v>
      </c>
      <c r="G26" s="290">
        <f>data!G89</f>
        <v>0</v>
      </c>
      <c r="H26" s="290">
        <f>data!H89</f>
        <v>42678818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6385</v>
      </c>
      <c r="D28" s="290">
        <f>data!D90</f>
        <v>0</v>
      </c>
      <c r="E28" s="290">
        <f>data!E90</f>
        <v>62961</v>
      </c>
      <c r="F28" s="290">
        <f>data!F90</f>
        <v>0</v>
      </c>
      <c r="G28" s="290">
        <f>data!G90</f>
        <v>0</v>
      </c>
      <c r="H28" s="290">
        <f>data!H90</f>
        <v>12116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1463</v>
      </c>
      <c r="D30" s="290">
        <f>data!D92</f>
        <v>0</v>
      </c>
      <c r="E30" s="290">
        <f>data!E92</f>
        <v>14427</v>
      </c>
      <c r="F30" s="290">
        <f>data!F92</f>
        <v>0</v>
      </c>
      <c r="G30" s="290">
        <f>data!G92</f>
        <v>0</v>
      </c>
      <c r="H30" s="290">
        <f>data!H92</f>
        <v>2776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295</v>
      </c>
      <c r="C32" s="297">
        <f>data!C94</f>
        <v>25.9</v>
      </c>
      <c r="D32" s="297">
        <f>data!D94</f>
        <v>0</v>
      </c>
      <c r="E32" s="297">
        <f>data!E94</f>
        <v>177.26</v>
      </c>
      <c r="F32" s="297">
        <f>data!F94</f>
        <v>0</v>
      </c>
      <c r="G32" s="297">
        <f>data!G94</f>
        <v>0</v>
      </c>
      <c r="H32" s="297">
        <f>data!H94</f>
        <v>17.649999999999999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Swedish Edmonds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2410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1063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263</v>
      </c>
      <c r="C42" s="297">
        <f>data!J60</f>
        <v>10.9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75.349999999999994</v>
      </c>
    </row>
    <row r="43" spans="1:9" customFormat="1" ht="20.149999999999999" customHeight="1" x14ac:dyDescent="0.35">
      <c r="A43" s="289">
        <v>6</v>
      </c>
      <c r="B43" s="290" t="s">
        <v>264</v>
      </c>
      <c r="C43" s="290">
        <f>data!J61</f>
        <v>1517366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7383769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260094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1095645</v>
      </c>
    </row>
    <row r="45" spans="1:9" customFormat="1" ht="20.149999999999999" customHeight="1" x14ac:dyDescent="0.35">
      <c r="A45" s="289">
        <v>8</v>
      </c>
      <c r="B45" s="290" t="s">
        <v>265</v>
      </c>
      <c r="C45" s="290">
        <f>data!J63</f>
        <v>437079.5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1355499.96</v>
      </c>
    </row>
    <row r="46" spans="1:9" customFormat="1" ht="20.149999999999999" customHeight="1" x14ac:dyDescent="0.35">
      <c r="A46" s="289">
        <v>9</v>
      </c>
      <c r="B46" s="290" t="s">
        <v>266</v>
      </c>
      <c r="C46" s="290">
        <f>data!J64</f>
        <v>73016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8044301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2720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352208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14711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534827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112483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1177635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6937442</v>
      </c>
    </row>
    <row r="52" spans="1:11" customFormat="1" ht="20.149999999999999" customHeight="1" x14ac:dyDescent="0.35">
      <c r="A52" s="289">
        <v>15</v>
      </c>
      <c r="B52" s="290" t="s">
        <v>285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3482621.5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25816174.960000001</v>
      </c>
    </row>
    <row r="54" spans="1:11" customFormat="1" ht="20.149999999999999" customHeight="1" x14ac:dyDescent="0.35">
      <c r="A54" s="289">
        <v>17</v>
      </c>
      <c r="B54" s="290" t="s">
        <v>287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10995725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51660290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135734135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10995725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187394425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1251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25605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287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5867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295</v>
      </c>
      <c r="C64" s="297">
        <f>data!J94</f>
        <v>8.76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24.97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Swedish Edmonds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263</v>
      </c>
      <c r="C74" s="297">
        <f>data!Q60</f>
        <v>9.43</v>
      </c>
      <c r="D74" s="297">
        <f>data!R60</f>
        <v>1.82</v>
      </c>
      <c r="E74" s="297">
        <f>data!S60</f>
        <v>0</v>
      </c>
      <c r="F74" s="297">
        <f>data!T60</f>
        <v>0</v>
      </c>
      <c r="G74" s="297">
        <f>data!U60</f>
        <v>47.45</v>
      </c>
      <c r="H74" s="297">
        <f>data!V60</f>
        <v>39.53</v>
      </c>
      <c r="I74" s="297">
        <f>data!W60</f>
        <v>4.2699999999999996</v>
      </c>
    </row>
    <row r="75" spans="1:9" customFormat="1" ht="20.149999999999999" customHeight="1" x14ac:dyDescent="0.35">
      <c r="A75" s="289">
        <v>6</v>
      </c>
      <c r="B75" s="290" t="s">
        <v>264</v>
      </c>
      <c r="C75" s="290">
        <f>data!Q61</f>
        <v>1538359</v>
      </c>
      <c r="D75" s="290">
        <f>data!R61</f>
        <v>226246</v>
      </c>
      <c r="E75" s="290">
        <f>data!S61</f>
        <v>0</v>
      </c>
      <c r="F75" s="290">
        <f>data!T61</f>
        <v>0</v>
      </c>
      <c r="G75" s="290">
        <f>data!U61</f>
        <v>5629833</v>
      </c>
      <c r="H75" s="290">
        <f>data!V61</f>
        <v>5254141</v>
      </c>
      <c r="I75" s="290">
        <f>data!W61</f>
        <v>812323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252049</v>
      </c>
      <c r="D76" s="290">
        <f>data!R62</f>
        <v>35370</v>
      </c>
      <c r="E76" s="290">
        <f>data!S62</f>
        <v>0</v>
      </c>
      <c r="F76" s="290">
        <f>data!T62</f>
        <v>0</v>
      </c>
      <c r="G76" s="290">
        <f>data!U62</f>
        <v>887482</v>
      </c>
      <c r="H76" s="290">
        <f>data!V62</f>
        <v>825682</v>
      </c>
      <c r="I76" s="290">
        <f>data!W62</f>
        <v>108292</v>
      </c>
    </row>
    <row r="77" spans="1:9" customFormat="1" ht="20.149999999999999" customHeight="1" x14ac:dyDescent="0.35">
      <c r="A77" s="289">
        <v>8</v>
      </c>
      <c r="B77" s="290" t="s">
        <v>265</v>
      </c>
      <c r="C77" s="290">
        <f>data!Q63</f>
        <v>0</v>
      </c>
      <c r="D77" s="290">
        <f>data!R63</f>
        <v>1537692.02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193896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266</v>
      </c>
      <c r="C78" s="290">
        <f>data!Q64</f>
        <v>52074</v>
      </c>
      <c r="D78" s="290">
        <f>data!R64</f>
        <v>212503</v>
      </c>
      <c r="E78" s="290">
        <f>data!S64</f>
        <v>122621</v>
      </c>
      <c r="F78" s="290">
        <f>data!T64</f>
        <v>0</v>
      </c>
      <c r="G78" s="290">
        <f>data!U64</f>
        <v>4261343</v>
      </c>
      <c r="H78" s="290">
        <f>data!V64</f>
        <v>2791418</v>
      </c>
      <c r="I78" s="290">
        <f>data!W64</f>
        <v>41699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762</v>
      </c>
      <c r="D80" s="290">
        <f>data!R66</f>
        <v>15589</v>
      </c>
      <c r="E80" s="290">
        <f>data!S66</f>
        <v>88210</v>
      </c>
      <c r="F80" s="290">
        <f>data!T66</f>
        <v>0</v>
      </c>
      <c r="G80" s="290">
        <f>data!U66</f>
        <v>970588</v>
      </c>
      <c r="H80" s="290">
        <f>data!V66</f>
        <v>72288</v>
      </c>
      <c r="I80" s="290">
        <f>data!W66</f>
        <v>1588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2449</v>
      </c>
      <c r="D81" s="290">
        <f>data!R67</f>
        <v>21182</v>
      </c>
      <c r="E81" s="290">
        <f>data!S67</f>
        <v>0</v>
      </c>
      <c r="F81" s="290">
        <f>data!T67</f>
        <v>0</v>
      </c>
      <c r="G81" s="290">
        <f>data!U67</f>
        <v>126019</v>
      </c>
      <c r="H81" s="290">
        <f>data!V67</f>
        <v>326066</v>
      </c>
      <c r="I81" s="290">
        <f>data!W67</f>
        <v>17103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385345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1161379</v>
      </c>
      <c r="D83" s="290">
        <f>data!R69</f>
        <v>171146</v>
      </c>
      <c r="E83" s="290">
        <f>data!S69</f>
        <v>49</v>
      </c>
      <c r="F83" s="290">
        <f>data!T69</f>
        <v>0</v>
      </c>
      <c r="G83" s="290">
        <f>data!U69</f>
        <v>4973821</v>
      </c>
      <c r="H83" s="290">
        <f>data!V69</f>
        <v>4090780</v>
      </c>
      <c r="I83" s="290">
        <f>data!W69</f>
        <v>586092</v>
      </c>
    </row>
    <row r="84" spans="1:9" customFormat="1" ht="20.149999999999999" customHeight="1" x14ac:dyDescent="0.35">
      <c r="A84" s="289">
        <v>15</v>
      </c>
      <c r="B84" s="290" t="s">
        <v>285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-3863422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3007072</v>
      </c>
      <c r="D85" s="290">
        <f>data!R85</f>
        <v>2219728.02</v>
      </c>
      <c r="E85" s="290">
        <f>data!S85</f>
        <v>210880</v>
      </c>
      <c r="F85" s="290">
        <f>data!T85</f>
        <v>0</v>
      </c>
      <c r="G85" s="290">
        <f>data!U85</f>
        <v>12985664</v>
      </c>
      <c r="H85" s="290">
        <f>data!V85</f>
        <v>13939616</v>
      </c>
      <c r="I85" s="290">
        <f>data!W85</f>
        <v>1567097</v>
      </c>
    </row>
    <row r="86" spans="1:9" customFormat="1" ht="20.149999999999999" customHeight="1" x14ac:dyDescent="0.35">
      <c r="A86" s="289">
        <v>17</v>
      </c>
      <c r="B86" s="290" t="s">
        <v>287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6388528</v>
      </c>
      <c r="D88" s="290">
        <f>data!R87</f>
        <v>1530216</v>
      </c>
      <c r="E88" s="290">
        <f>data!S87</f>
        <v>0</v>
      </c>
      <c r="F88" s="290">
        <f>data!T87</f>
        <v>0</v>
      </c>
      <c r="G88" s="290">
        <f>data!U87</f>
        <v>34414304</v>
      </c>
      <c r="H88" s="290">
        <f>data!V87</f>
        <v>62145692</v>
      </c>
      <c r="I88" s="290">
        <f>data!W87</f>
        <v>3250550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11415376</v>
      </c>
      <c r="D89" s="290">
        <f>data!R88</f>
        <v>52624</v>
      </c>
      <c r="E89" s="290">
        <f>data!S88</f>
        <v>0</v>
      </c>
      <c r="F89" s="290">
        <f>data!T88</f>
        <v>0</v>
      </c>
      <c r="G89" s="290">
        <f>data!U88</f>
        <v>58340543</v>
      </c>
      <c r="H89" s="290">
        <f>data!V88</f>
        <v>49059619</v>
      </c>
      <c r="I89" s="290">
        <f>data!W88</f>
        <v>7577936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17803904</v>
      </c>
      <c r="D90" s="290">
        <f>data!R89</f>
        <v>1582840</v>
      </c>
      <c r="E90" s="290">
        <f>data!S89</f>
        <v>0</v>
      </c>
      <c r="F90" s="290">
        <f>data!T89</f>
        <v>0</v>
      </c>
      <c r="G90" s="290">
        <f>data!U89</f>
        <v>92754847</v>
      </c>
      <c r="H90" s="290">
        <f>data!V89</f>
        <v>111205311</v>
      </c>
      <c r="I90" s="290">
        <f>data!W89</f>
        <v>10828486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1648</v>
      </c>
      <c r="D92" s="290">
        <f>data!R90</f>
        <v>390</v>
      </c>
      <c r="E92" s="290">
        <f>data!S90</f>
        <v>4582</v>
      </c>
      <c r="F92" s="290">
        <f>data!T90</f>
        <v>0</v>
      </c>
      <c r="G92" s="290">
        <f>data!U90</f>
        <v>5580</v>
      </c>
      <c r="H92" s="290">
        <f>data!V90</f>
        <v>15766</v>
      </c>
      <c r="I92" s="290">
        <f>data!W90</f>
        <v>954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378</v>
      </c>
      <c r="D94" s="290">
        <f>data!R92</f>
        <v>89</v>
      </c>
      <c r="E94" s="290">
        <f>data!S92</f>
        <v>1050</v>
      </c>
      <c r="F94" s="290">
        <f>data!T92</f>
        <v>0</v>
      </c>
      <c r="G94" s="290">
        <f>data!U92</f>
        <v>1279</v>
      </c>
      <c r="H94" s="290">
        <f>data!V92</f>
        <v>3613</v>
      </c>
      <c r="I94" s="290">
        <f>data!W92</f>
        <v>219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295</v>
      </c>
      <c r="C96" s="297">
        <f>data!Q94</f>
        <v>7.7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9.4600000000000009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Swedish Edmonds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263</v>
      </c>
      <c r="C106" s="297">
        <f>data!X60</f>
        <v>10.039999999999999</v>
      </c>
      <c r="D106" s="297">
        <f>data!Y60</f>
        <v>34.799999999999997</v>
      </c>
      <c r="E106" s="297">
        <f>data!Z60</f>
        <v>0</v>
      </c>
      <c r="F106" s="297">
        <f>data!AA60</f>
        <v>2.06</v>
      </c>
      <c r="G106" s="297">
        <f>data!AB60</f>
        <v>36.99</v>
      </c>
      <c r="H106" s="297">
        <f>data!AC60</f>
        <v>20.13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264</v>
      </c>
      <c r="C107" s="290">
        <f>data!X61</f>
        <v>1315479</v>
      </c>
      <c r="D107" s="290">
        <f>data!Y61</f>
        <v>4147507</v>
      </c>
      <c r="E107" s="290">
        <f>data!Z61</f>
        <v>0</v>
      </c>
      <c r="F107" s="290">
        <f>data!AA61</f>
        <v>328338</v>
      </c>
      <c r="G107" s="290">
        <f>data!AB61</f>
        <v>5308744</v>
      </c>
      <c r="H107" s="290">
        <f>data!AC61</f>
        <v>2391239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201818</v>
      </c>
      <c r="D108" s="290">
        <f>data!Y62</f>
        <v>697688</v>
      </c>
      <c r="E108" s="290">
        <f>data!Z62</f>
        <v>0</v>
      </c>
      <c r="F108" s="290">
        <f>data!AA62</f>
        <v>54855</v>
      </c>
      <c r="G108" s="290">
        <f>data!AB62</f>
        <v>754474</v>
      </c>
      <c r="H108" s="290">
        <f>data!AC62</f>
        <v>355006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265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17964.86</v>
      </c>
      <c r="H109" s="290">
        <f>data!AC63</f>
        <v>87996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266</v>
      </c>
      <c r="C110" s="290">
        <f>data!X64</f>
        <v>313227</v>
      </c>
      <c r="D110" s="290">
        <f>data!Y64</f>
        <v>394703</v>
      </c>
      <c r="E110" s="290">
        <f>data!Z64</f>
        <v>5694</v>
      </c>
      <c r="F110" s="290">
        <f>data!AA64</f>
        <v>11513</v>
      </c>
      <c r="G110" s="290">
        <f>data!AB64</f>
        <v>7513212</v>
      </c>
      <c r="H110" s="290">
        <f>data!AC64</f>
        <v>309146</v>
      </c>
      <c r="I110" s="290">
        <f>data!AD64</f>
        <v>363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61713</v>
      </c>
      <c r="D112" s="290">
        <f>data!Y66</f>
        <v>18454</v>
      </c>
      <c r="E112" s="290">
        <f>data!Z66</f>
        <v>799</v>
      </c>
      <c r="F112" s="290">
        <f>data!AA66</f>
        <v>6589</v>
      </c>
      <c r="G112" s="290">
        <f>data!AB66</f>
        <v>123958</v>
      </c>
      <c r="H112" s="290">
        <f>data!AC66</f>
        <v>431773</v>
      </c>
      <c r="I112" s="290">
        <f>data!AD66</f>
        <v>1393536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168794</v>
      </c>
      <c r="D113" s="290">
        <f>data!Y67</f>
        <v>367862</v>
      </c>
      <c r="E113" s="290">
        <f>data!Z67</f>
        <v>1842</v>
      </c>
      <c r="F113" s="290">
        <f>data!AA67</f>
        <v>4875</v>
      </c>
      <c r="G113" s="290">
        <f>data!AB67</f>
        <v>180752</v>
      </c>
      <c r="H113" s="290">
        <f>data!AC67</f>
        <v>85444</v>
      </c>
      <c r="I113" s="290">
        <f>data!AD67</f>
        <v>18414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252949</v>
      </c>
      <c r="E114" s="290">
        <f>data!Z68</f>
        <v>1504</v>
      </c>
      <c r="F114" s="290">
        <f>data!AA68</f>
        <v>0</v>
      </c>
      <c r="G114" s="290">
        <f>data!AB68</f>
        <v>314347</v>
      </c>
      <c r="H114" s="290">
        <f>data!AC68</f>
        <v>115102</v>
      </c>
      <c r="I114" s="290">
        <f>data!AD68</f>
        <v>270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990512</v>
      </c>
      <c r="D115" s="290">
        <f>data!Y69</f>
        <v>3757987</v>
      </c>
      <c r="E115" s="290">
        <f>data!Z69</f>
        <v>660</v>
      </c>
      <c r="F115" s="290">
        <f>data!AA69</f>
        <v>233808</v>
      </c>
      <c r="G115" s="290">
        <f>data!AB69</f>
        <v>3849301</v>
      </c>
      <c r="H115" s="290">
        <f>data!AC69</f>
        <v>1972281</v>
      </c>
      <c r="I115" s="290">
        <f>data!AD69</f>
        <v>6734</v>
      </c>
    </row>
    <row r="116" spans="1:9" customFormat="1" ht="20.149999999999999" customHeight="1" x14ac:dyDescent="0.35">
      <c r="A116" s="289">
        <v>15</v>
      </c>
      <c r="B116" s="290" t="s">
        <v>285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3051543</v>
      </c>
      <c r="D117" s="290">
        <f>data!Y85</f>
        <v>9637150</v>
      </c>
      <c r="E117" s="290">
        <f>data!Z85</f>
        <v>10499</v>
      </c>
      <c r="F117" s="290">
        <f>data!AA85</f>
        <v>639978</v>
      </c>
      <c r="G117" s="290">
        <f>data!AB85</f>
        <v>18062752.859999999</v>
      </c>
      <c r="H117" s="290">
        <f>data!AC85</f>
        <v>5747987</v>
      </c>
      <c r="I117" s="290">
        <f>data!AD85</f>
        <v>1419317</v>
      </c>
    </row>
    <row r="118" spans="1:9" customFormat="1" ht="20.149999999999999" customHeight="1" x14ac:dyDescent="0.35">
      <c r="A118" s="289">
        <v>17</v>
      </c>
      <c r="B118" s="290" t="s">
        <v>287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11664396</v>
      </c>
      <c r="D120" s="290">
        <f>data!Y87</f>
        <v>9299814</v>
      </c>
      <c r="E120" s="290">
        <f>data!Z87</f>
        <v>53747</v>
      </c>
      <c r="F120" s="290">
        <f>data!AA87</f>
        <v>361998</v>
      </c>
      <c r="G120" s="290">
        <f>data!AB87</f>
        <v>36218171</v>
      </c>
      <c r="H120" s="290">
        <f>data!AC87</f>
        <v>37656861</v>
      </c>
      <c r="I120" s="290">
        <f>data!AD87</f>
        <v>6974883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37232687</v>
      </c>
      <c r="D121" s="290">
        <f>data!Y88</f>
        <v>30388704</v>
      </c>
      <c r="E121" s="290">
        <f>data!Z88</f>
        <v>1465</v>
      </c>
      <c r="F121" s="290">
        <f>data!AA88</f>
        <v>7159884</v>
      </c>
      <c r="G121" s="290">
        <f>data!AB88</f>
        <v>31564012</v>
      </c>
      <c r="H121" s="290">
        <f>data!AC88</f>
        <v>7565687</v>
      </c>
      <c r="I121" s="290">
        <f>data!AD88</f>
        <v>70895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48897083</v>
      </c>
      <c r="D122" s="290">
        <f>data!Y89</f>
        <v>39688518</v>
      </c>
      <c r="E122" s="290">
        <f>data!Z89</f>
        <v>55212</v>
      </c>
      <c r="F122" s="290">
        <f>data!AA89</f>
        <v>7521882</v>
      </c>
      <c r="G122" s="290">
        <f>data!AB89</f>
        <v>67782183</v>
      </c>
      <c r="H122" s="290">
        <f>data!AC89</f>
        <v>45222548</v>
      </c>
      <c r="I122" s="290">
        <f>data!AD89</f>
        <v>7045778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6090</v>
      </c>
      <c r="D124" s="290">
        <f>data!Y90</f>
        <v>14684</v>
      </c>
      <c r="E124" s="290">
        <f>data!Z90</f>
        <v>0</v>
      </c>
      <c r="F124" s="290">
        <f>data!AA90</f>
        <v>835</v>
      </c>
      <c r="G124" s="290">
        <f>data!AB90</f>
        <v>4104</v>
      </c>
      <c r="H124" s="290">
        <f>data!AC90</f>
        <v>3155</v>
      </c>
      <c r="I124" s="290">
        <f>data!AD90</f>
        <v>376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1395</v>
      </c>
      <c r="D126" s="290">
        <f>data!Y92</f>
        <v>3365</v>
      </c>
      <c r="E126" s="290">
        <f>data!Z92</f>
        <v>0</v>
      </c>
      <c r="F126" s="290">
        <f>data!AA92</f>
        <v>191</v>
      </c>
      <c r="G126" s="290">
        <f>data!AB92</f>
        <v>940</v>
      </c>
      <c r="H126" s="290">
        <f>data!AC92</f>
        <v>723</v>
      </c>
      <c r="I126" s="290">
        <f>data!AD92</f>
        <v>86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295</v>
      </c>
      <c r="C128" s="297">
        <f>data!X94</f>
        <v>0.21</v>
      </c>
      <c r="D128" s="297">
        <f>data!Y94</f>
        <v>0.34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0.27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Swedish Edmonds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263</v>
      </c>
      <c r="C138" s="297">
        <f>data!AE60</f>
        <v>15.24</v>
      </c>
      <c r="D138" s="297">
        <f>data!AF60</f>
        <v>0</v>
      </c>
      <c r="E138" s="297">
        <f>data!AG60</f>
        <v>111.94</v>
      </c>
      <c r="F138" s="297">
        <f>data!AH60</f>
        <v>0</v>
      </c>
      <c r="G138" s="297">
        <f>data!AI60</f>
        <v>0</v>
      </c>
      <c r="H138" s="297">
        <f>data!AJ60</f>
        <v>26.1</v>
      </c>
      <c r="I138" s="297">
        <f>data!AK60</f>
        <v>4</v>
      </c>
    </row>
    <row r="139" spans="1:14" customFormat="1" ht="20.149999999999999" customHeight="1" x14ac:dyDescent="0.35">
      <c r="A139" s="289">
        <v>6</v>
      </c>
      <c r="B139" s="290" t="s">
        <v>264</v>
      </c>
      <c r="C139" s="290">
        <f>data!AE61</f>
        <v>1877640</v>
      </c>
      <c r="D139" s="290">
        <f>data!AF61</f>
        <v>0</v>
      </c>
      <c r="E139" s="290">
        <f>data!AG61</f>
        <v>10210059</v>
      </c>
      <c r="F139" s="290">
        <f>data!AH61</f>
        <v>0</v>
      </c>
      <c r="G139" s="290">
        <f>data!AI61</f>
        <v>0</v>
      </c>
      <c r="H139" s="290">
        <f>data!AJ61</f>
        <v>3226970</v>
      </c>
      <c r="I139" s="290">
        <f>data!AK61</f>
        <v>519602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302115</v>
      </c>
      <c r="D140" s="290">
        <f>data!AF62</f>
        <v>0</v>
      </c>
      <c r="E140" s="290">
        <f>data!AG62</f>
        <v>1382179</v>
      </c>
      <c r="F140" s="290">
        <f>data!AH62</f>
        <v>0</v>
      </c>
      <c r="G140" s="290">
        <f>data!AI62</f>
        <v>0</v>
      </c>
      <c r="H140" s="290">
        <f>data!AJ62</f>
        <v>455819</v>
      </c>
      <c r="I140" s="290">
        <f>data!AK62</f>
        <v>82745</v>
      </c>
    </row>
    <row r="141" spans="1:14" customFormat="1" ht="20.149999999999999" customHeight="1" x14ac:dyDescent="0.35">
      <c r="A141" s="289">
        <v>8</v>
      </c>
      <c r="B141" s="290" t="s">
        <v>265</v>
      </c>
      <c r="C141" s="290">
        <f>data!AE63</f>
        <v>58620.959999999999</v>
      </c>
      <c r="D141" s="290">
        <f>data!AF63</f>
        <v>0</v>
      </c>
      <c r="E141" s="290">
        <f>data!AG63</f>
        <v>1420098.44</v>
      </c>
      <c r="F141" s="290">
        <f>data!AH63</f>
        <v>0</v>
      </c>
      <c r="G141" s="290">
        <f>data!AI63</f>
        <v>0</v>
      </c>
      <c r="H141" s="290">
        <f>data!AJ63</f>
        <v>2401979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266</v>
      </c>
      <c r="C142" s="290">
        <f>data!AE64</f>
        <v>13376</v>
      </c>
      <c r="D142" s="290">
        <f>data!AF64</f>
        <v>0</v>
      </c>
      <c r="E142" s="290">
        <f>data!AG64</f>
        <v>1923510</v>
      </c>
      <c r="F142" s="290">
        <f>data!AH64</f>
        <v>0</v>
      </c>
      <c r="G142" s="290">
        <f>data!AI64</f>
        <v>0</v>
      </c>
      <c r="H142" s="290">
        <f>data!AJ64</f>
        <v>933360</v>
      </c>
      <c r="I142" s="290">
        <f>data!AK64</f>
        <v>51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2516</v>
      </c>
      <c r="D144" s="290">
        <f>data!AF66</f>
        <v>0</v>
      </c>
      <c r="E144" s="290">
        <f>data!AG66</f>
        <v>19435</v>
      </c>
      <c r="F144" s="290">
        <f>data!AH66</f>
        <v>0</v>
      </c>
      <c r="G144" s="290">
        <f>data!AI66</f>
        <v>0</v>
      </c>
      <c r="H144" s="290">
        <f>data!AJ66</f>
        <v>1206969</v>
      </c>
      <c r="I144" s="290">
        <f>data!AK66</f>
        <v>239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12896</v>
      </c>
      <c r="D145" s="290">
        <f>data!AF67</f>
        <v>0</v>
      </c>
      <c r="E145" s="290">
        <f>data!AG67</f>
        <v>687056</v>
      </c>
      <c r="F145" s="290">
        <f>data!AH67</f>
        <v>0</v>
      </c>
      <c r="G145" s="290">
        <f>data!AI67</f>
        <v>0</v>
      </c>
      <c r="H145" s="290">
        <f>data!AJ67</f>
        <v>89692</v>
      </c>
      <c r="I145" s="290">
        <f>data!AK67</f>
        <v>266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2790</v>
      </c>
      <c r="F146" s="290">
        <f>data!AH68</f>
        <v>0</v>
      </c>
      <c r="G146" s="290">
        <f>data!AI68</f>
        <v>0</v>
      </c>
      <c r="H146" s="290">
        <f>data!AJ68</f>
        <v>632430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1337004</v>
      </c>
      <c r="D147" s="290">
        <f>data!AF69</f>
        <v>0</v>
      </c>
      <c r="E147" s="290">
        <f>data!AG69</f>
        <v>12646418</v>
      </c>
      <c r="F147" s="290">
        <f>data!AH69</f>
        <v>0</v>
      </c>
      <c r="G147" s="290">
        <f>data!AI69</f>
        <v>0</v>
      </c>
      <c r="H147" s="290">
        <f>data!AJ69</f>
        <v>5288398</v>
      </c>
      <c r="I147" s="290">
        <f>data!AK69</f>
        <v>372492</v>
      </c>
    </row>
    <row r="148" spans="1:9" customFormat="1" ht="20.149999999999999" customHeight="1" x14ac:dyDescent="0.35">
      <c r="A148" s="289">
        <v>15</v>
      </c>
      <c r="B148" s="290" t="s">
        <v>285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-5300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3604167.96</v>
      </c>
      <c r="D149" s="290">
        <f>data!AF85</f>
        <v>0</v>
      </c>
      <c r="E149" s="290">
        <f>data!AG85</f>
        <v>28291545.439999998</v>
      </c>
      <c r="F149" s="290">
        <f>data!AH85</f>
        <v>0</v>
      </c>
      <c r="G149" s="290">
        <f>data!AI85</f>
        <v>0</v>
      </c>
      <c r="H149" s="290">
        <f>data!AJ85</f>
        <v>14230317</v>
      </c>
      <c r="I149" s="290">
        <f>data!AK85</f>
        <v>975395</v>
      </c>
    </row>
    <row r="150" spans="1:9" customFormat="1" ht="20.149999999999999" customHeight="1" x14ac:dyDescent="0.35">
      <c r="A150" s="289">
        <v>17</v>
      </c>
      <c r="B150" s="290" t="s">
        <v>287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2955661</v>
      </c>
      <c r="D152" s="290">
        <f>data!AF87</f>
        <v>0</v>
      </c>
      <c r="E152" s="290">
        <f>data!AG87</f>
        <v>32996161</v>
      </c>
      <c r="F152" s="290">
        <f>data!AH87</f>
        <v>0</v>
      </c>
      <c r="G152" s="290">
        <f>data!AI87</f>
        <v>0</v>
      </c>
      <c r="H152" s="290">
        <f>data!AJ87</f>
        <v>62614</v>
      </c>
      <c r="I152" s="290">
        <f>data!AK87</f>
        <v>2210746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2351011</v>
      </c>
      <c r="D153" s="290">
        <f>data!AF88</f>
        <v>0</v>
      </c>
      <c r="E153" s="290">
        <f>data!AG88</f>
        <v>129869258</v>
      </c>
      <c r="F153" s="290">
        <f>data!AH88</f>
        <v>0</v>
      </c>
      <c r="G153" s="290">
        <f>data!AI88</f>
        <v>0</v>
      </c>
      <c r="H153" s="290">
        <f>data!AJ88</f>
        <v>14901947</v>
      </c>
      <c r="I153" s="290">
        <f>data!AK88</f>
        <v>164034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5306672</v>
      </c>
      <c r="D154" s="290">
        <f>data!AF89</f>
        <v>0</v>
      </c>
      <c r="E154" s="290">
        <f>data!AG89</f>
        <v>162865419</v>
      </c>
      <c r="F154" s="290">
        <f>data!AH89</f>
        <v>0</v>
      </c>
      <c r="G154" s="290">
        <f>data!AI89</f>
        <v>0</v>
      </c>
      <c r="H154" s="290">
        <f>data!AJ89</f>
        <v>14964561</v>
      </c>
      <c r="I154" s="290">
        <f>data!AK89</f>
        <v>2374780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4304</v>
      </c>
      <c r="D156" s="290">
        <f>data!AF90</f>
        <v>0</v>
      </c>
      <c r="E156" s="290">
        <f>data!AG90</f>
        <v>30224</v>
      </c>
      <c r="F156" s="290">
        <f>data!AH90</f>
        <v>0</v>
      </c>
      <c r="G156" s="290">
        <f>data!AI90</f>
        <v>0</v>
      </c>
      <c r="H156" s="290">
        <f>data!AJ90</f>
        <v>5572</v>
      </c>
      <c r="I156" s="290">
        <f>data!AK90</f>
        <v>1334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986</v>
      </c>
      <c r="D158" s="290">
        <f>data!AF92</f>
        <v>0</v>
      </c>
      <c r="E158" s="290">
        <f>data!AG92</f>
        <v>6926</v>
      </c>
      <c r="F158" s="290">
        <f>data!AH92</f>
        <v>0</v>
      </c>
      <c r="G158" s="290">
        <f>data!AI92</f>
        <v>0</v>
      </c>
      <c r="H158" s="290">
        <f>data!AJ92</f>
        <v>1277</v>
      </c>
      <c r="I158" s="290">
        <f>data!AK92</f>
        <v>306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295</v>
      </c>
      <c r="C160" s="297">
        <f>data!AE94</f>
        <v>0</v>
      </c>
      <c r="D160" s="297">
        <f>data!AF94</f>
        <v>0</v>
      </c>
      <c r="E160" s="297">
        <f>data!AG94</f>
        <v>38.53</v>
      </c>
      <c r="F160" s="297">
        <f>data!AH94</f>
        <v>0</v>
      </c>
      <c r="G160" s="297">
        <f>data!AI94</f>
        <v>0</v>
      </c>
      <c r="H160" s="297">
        <f>data!AJ94</f>
        <v>5.62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Swedish Edmonds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263</v>
      </c>
      <c r="C170" s="297">
        <f>data!AL60</f>
        <v>2.15</v>
      </c>
      <c r="D170" s="297">
        <f>data!AM60</f>
        <v>0</v>
      </c>
      <c r="E170" s="297">
        <f>data!AN60</f>
        <v>0</v>
      </c>
      <c r="F170" s="297">
        <f>data!AO60</f>
        <v>21.16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264</v>
      </c>
      <c r="C171" s="290">
        <f>data!AL61</f>
        <v>295326</v>
      </c>
      <c r="D171" s="290">
        <f>data!AM61</f>
        <v>0</v>
      </c>
      <c r="E171" s="290">
        <f>data!AN61</f>
        <v>0</v>
      </c>
      <c r="F171" s="290">
        <f>data!AO61</f>
        <v>2704747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44108</v>
      </c>
      <c r="D172" s="290">
        <f>data!AM62</f>
        <v>0</v>
      </c>
      <c r="E172" s="290">
        <f>data!AN62</f>
        <v>0</v>
      </c>
      <c r="F172" s="290">
        <f>data!AO62</f>
        <v>244780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265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266</v>
      </c>
      <c r="C174" s="290">
        <f>data!AL64</f>
        <v>703</v>
      </c>
      <c r="D174" s="290">
        <f>data!AM64</f>
        <v>0</v>
      </c>
      <c r="E174" s="290">
        <f>data!AN64</f>
        <v>0</v>
      </c>
      <c r="F174" s="290">
        <f>data!AO64</f>
        <v>100109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403</v>
      </c>
      <c r="D176" s="290">
        <f>data!AM66</f>
        <v>0</v>
      </c>
      <c r="E176" s="290">
        <f>data!AN66</f>
        <v>0</v>
      </c>
      <c r="F176" s="290">
        <f>data!AO66</f>
        <v>603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1149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210621</v>
      </c>
      <c r="D179" s="290">
        <f>data!AM69</f>
        <v>0</v>
      </c>
      <c r="E179" s="290">
        <f>data!AN69</f>
        <v>0</v>
      </c>
      <c r="F179" s="290">
        <f>data!AO69</f>
        <v>2223461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285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551161</v>
      </c>
      <c r="D181" s="290">
        <f>data!AM85</f>
        <v>0</v>
      </c>
      <c r="E181" s="290">
        <f>data!AN85</f>
        <v>0</v>
      </c>
      <c r="F181" s="290">
        <f>data!AO85</f>
        <v>5274849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287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1257337</v>
      </c>
      <c r="D184" s="290">
        <f>data!AM87</f>
        <v>0</v>
      </c>
      <c r="E184" s="290">
        <f>data!AN87</f>
        <v>0</v>
      </c>
      <c r="F184" s="290">
        <f>data!AO87</f>
        <v>18218226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159343</v>
      </c>
      <c r="D185" s="290">
        <f>data!AM88</f>
        <v>0</v>
      </c>
      <c r="E185" s="290">
        <f>data!AN88</f>
        <v>0</v>
      </c>
      <c r="F185" s="290">
        <f>data!AO88</f>
        <v>3213426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1416680</v>
      </c>
      <c r="D186" s="290">
        <f>data!AM89</f>
        <v>0</v>
      </c>
      <c r="E186" s="290">
        <f>data!AN89</f>
        <v>0</v>
      </c>
      <c r="F186" s="290">
        <f>data!AO89</f>
        <v>21431652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198</v>
      </c>
      <c r="D188" s="290">
        <f>data!AM90</f>
        <v>0</v>
      </c>
      <c r="E188" s="290">
        <f>data!AN90</f>
        <v>0</v>
      </c>
      <c r="F188" s="290">
        <f>data!AO90</f>
        <v>6561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45</v>
      </c>
      <c r="D190" s="290">
        <f>data!AM92</f>
        <v>0</v>
      </c>
      <c r="E190" s="290">
        <f>data!AN92</f>
        <v>0</v>
      </c>
      <c r="F190" s="290">
        <f>data!AO92</f>
        <v>1503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295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14.69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Swedish Edmonds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263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8.02</v>
      </c>
      <c r="G202" s="297">
        <f>data!AW60</f>
        <v>0</v>
      </c>
      <c r="H202" s="297">
        <f>data!AX60</f>
        <v>0</v>
      </c>
      <c r="I202" s="297">
        <f>data!AY60</f>
        <v>35.159999999999997</v>
      </c>
    </row>
    <row r="203" spans="1:9" customFormat="1" ht="20.149999999999999" customHeight="1" x14ac:dyDescent="0.35">
      <c r="A203" s="289">
        <v>6</v>
      </c>
      <c r="B203" s="290" t="s">
        <v>264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727365</v>
      </c>
      <c r="G203" s="290">
        <f>data!AW61</f>
        <v>0</v>
      </c>
      <c r="H203" s="290">
        <f>data!AX61</f>
        <v>0</v>
      </c>
      <c r="I203" s="290">
        <f>data!AY61</f>
        <v>2485803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66791</v>
      </c>
      <c r="G204" s="290">
        <f>data!AW62</f>
        <v>0</v>
      </c>
      <c r="H204" s="290">
        <f>data!AX62</f>
        <v>0</v>
      </c>
      <c r="I204" s="290">
        <f>data!AY62</f>
        <v>393215</v>
      </c>
    </row>
    <row r="205" spans="1:9" customFormat="1" ht="20.149999999999999" customHeight="1" x14ac:dyDescent="0.35">
      <c r="A205" s="289">
        <v>8</v>
      </c>
      <c r="B205" s="290" t="s">
        <v>265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266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634</v>
      </c>
      <c r="G206" s="290">
        <f>data!AW64</f>
        <v>0</v>
      </c>
      <c r="H206" s="290">
        <f>data!AX64</f>
        <v>0</v>
      </c>
      <c r="I206" s="290">
        <f>data!AY64</f>
        <v>594726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51237</v>
      </c>
      <c r="G208" s="290">
        <f>data!AW66</f>
        <v>0</v>
      </c>
      <c r="H208" s="290">
        <f>data!AX66</f>
        <v>0</v>
      </c>
      <c r="I208" s="290">
        <f>data!AY66</f>
        <v>32578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-42</v>
      </c>
      <c r="G209" s="290">
        <f>data!AW67</f>
        <v>0</v>
      </c>
      <c r="H209" s="290">
        <f>data!AX67</f>
        <v>0</v>
      </c>
      <c r="I209" s="290">
        <f>data!AY67</f>
        <v>6675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3716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534198</v>
      </c>
      <c r="G211" s="290">
        <f>data!AW69</f>
        <v>0</v>
      </c>
      <c r="H211" s="290">
        <f>data!AX69</f>
        <v>0</v>
      </c>
      <c r="I211" s="290">
        <f>data!AY69</f>
        <v>1787189</v>
      </c>
    </row>
    <row r="212" spans="1:9" customFormat="1" ht="20.149999999999999" customHeight="1" x14ac:dyDescent="0.35">
      <c r="A212" s="289">
        <v>15</v>
      </c>
      <c r="B212" s="290" t="s">
        <v>285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-18511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1380183</v>
      </c>
      <c r="G213" s="290">
        <f>data!AW85</f>
        <v>0</v>
      </c>
      <c r="H213" s="290">
        <f>data!AX85</f>
        <v>0</v>
      </c>
      <c r="I213" s="290">
        <f>data!AY85</f>
        <v>5285391</v>
      </c>
    </row>
    <row r="214" spans="1:9" customFormat="1" ht="20.149999999999999" customHeight="1" x14ac:dyDescent="0.35">
      <c r="A214" s="289">
        <v>17</v>
      </c>
      <c r="B214" s="290" t="s">
        <v>287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11675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295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0.19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Swedish Edmonds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436329</v>
      </c>
      <c r="I233" s="302"/>
    </row>
    <row r="234" spans="1:9" customFormat="1" ht="20.149999999999999" customHeight="1" x14ac:dyDescent="0.35">
      <c r="A234" s="289">
        <v>5</v>
      </c>
      <c r="B234" s="290" t="s">
        <v>263</v>
      </c>
      <c r="C234" s="297">
        <f>data!AZ60</f>
        <v>3.68</v>
      </c>
      <c r="D234" s="297">
        <f>data!BA60</f>
        <v>0</v>
      </c>
      <c r="E234" s="297">
        <f>data!BB60</f>
        <v>13.11</v>
      </c>
      <c r="F234" s="297">
        <f>data!BC60</f>
        <v>0</v>
      </c>
      <c r="G234" s="297">
        <f>data!BD60</f>
        <v>0.2</v>
      </c>
      <c r="H234" s="297">
        <f>data!BE60</f>
        <v>82.12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264</v>
      </c>
      <c r="C235" s="290">
        <f>data!AZ61</f>
        <v>178268</v>
      </c>
      <c r="D235" s="290">
        <f>data!BA61</f>
        <v>0</v>
      </c>
      <c r="E235" s="290">
        <f>data!BB61</f>
        <v>1601999</v>
      </c>
      <c r="F235" s="290">
        <f>data!BC61</f>
        <v>0</v>
      </c>
      <c r="G235" s="290">
        <f>data!BD61</f>
        <v>15882</v>
      </c>
      <c r="H235" s="290">
        <f>data!BE61</f>
        <v>5674334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36361</v>
      </c>
      <c r="D236" s="290">
        <f>data!BA62</f>
        <v>0</v>
      </c>
      <c r="E236" s="290">
        <f>data!BB62</f>
        <v>231011</v>
      </c>
      <c r="F236" s="290">
        <f>data!BC62</f>
        <v>0</v>
      </c>
      <c r="G236" s="290">
        <f>data!BD62</f>
        <v>741</v>
      </c>
      <c r="H236" s="290">
        <f>data!BE62</f>
        <v>853303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265</v>
      </c>
      <c r="C237" s="290">
        <f>data!AZ63</f>
        <v>0</v>
      </c>
      <c r="D237" s="290">
        <f>data!BA63</f>
        <v>0</v>
      </c>
      <c r="E237" s="290">
        <f>data!BB63</f>
        <v>825</v>
      </c>
      <c r="F237" s="290">
        <f>data!BC63</f>
        <v>0</v>
      </c>
      <c r="G237" s="290">
        <f>data!BD63</f>
        <v>0</v>
      </c>
      <c r="H237" s="290">
        <f>data!BE63</f>
        <v>93065.14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266</v>
      </c>
      <c r="C238" s="290">
        <f>data!AZ64</f>
        <v>929802</v>
      </c>
      <c r="D238" s="290">
        <f>data!BA64</f>
        <v>0</v>
      </c>
      <c r="E238" s="290">
        <f>data!BB64</f>
        <v>12643</v>
      </c>
      <c r="F238" s="290">
        <f>data!BC64</f>
        <v>0</v>
      </c>
      <c r="G238" s="290">
        <f>data!BD64</f>
        <v>-8460</v>
      </c>
      <c r="H238" s="290">
        <f>data!BE64</f>
        <v>1257741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8661</v>
      </c>
      <c r="D240" s="290">
        <f>data!BA66</f>
        <v>0</v>
      </c>
      <c r="E240" s="290">
        <f>data!BB66</f>
        <v>-4860</v>
      </c>
      <c r="F240" s="290">
        <f>data!BC66</f>
        <v>0</v>
      </c>
      <c r="G240" s="290">
        <f>data!BD66</f>
        <v>12216</v>
      </c>
      <c r="H240" s="290">
        <f>data!BE66</f>
        <v>140278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14954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226</v>
      </c>
      <c r="H241" s="290">
        <f>data!BE67</f>
        <v>597030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6962</v>
      </c>
      <c r="H242" s="290">
        <f>data!BE68</f>
        <v>134489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-605922</v>
      </c>
      <c r="D243" s="290">
        <f>data!BA69</f>
        <v>0</v>
      </c>
      <c r="E243" s="290">
        <f>data!BB69</f>
        <v>1625383</v>
      </c>
      <c r="F243" s="290">
        <f>data!BC69</f>
        <v>0</v>
      </c>
      <c r="G243" s="290">
        <f>data!BD69</f>
        <v>11347</v>
      </c>
      <c r="H243" s="290">
        <f>data!BE69</f>
        <v>9840979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285</v>
      </c>
      <c r="C244" s="290">
        <f>-data!AZ84</f>
        <v>-340346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-80664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221778</v>
      </c>
      <c r="D245" s="290">
        <f>data!BA85</f>
        <v>0</v>
      </c>
      <c r="E245" s="290">
        <f>data!BB85</f>
        <v>3467001</v>
      </c>
      <c r="F245" s="290">
        <f>data!BC85</f>
        <v>0</v>
      </c>
      <c r="G245" s="290">
        <f>data!BD85</f>
        <v>38914</v>
      </c>
      <c r="H245" s="290">
        <f>data!BE85</f>
        <v>18510555.140000001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287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1089</v>
      </c>
      <c r="D252" s="306">
        <f>data!BA90</f>
        <v>0</v>
      </c>
      <c r="E252" s="306">
        <f>data!BB90</f>
        <v>581</v>
      </c>
      <c r="F252" s="306">
        <f>data!BC90</f>
        <v>0</v>
      </c>
      <c r="G252" s="306">
        <f>data!BD90</f>
        <v>4159</v>
      </c>
      <c r="H252" s="306">
        <f>data!BE90</f>
        <v>176656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0</v>
      </c>
      <c r="E254" s="306">
        <f>data!BB92</f>
        <v>133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295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Swedish Edmonds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263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18.329999999999998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264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2502152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3186</v>
      </c>
      <c r="D268" s="290">
        <f>data!BH62</f>
        <v>0</v>
      </c>
      <c r="E268" s="290">
        <f>data!BI62</f>
        <v>246</v>
      </c>
      <c r="F268" s="290">
        <f>data!BJ62</f>
        <v>80</v>
      </c>
      <c r="G268" s="290">
        <f>data!BK62</f>
        <v>0</v>
      </c>
      <c r="H268" s="290">
        <f>data!BL62</f>
        <v>379687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265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266</v>
      </c>
      <c r="C270" s="290">
        <f>data!BG64</f>
        <v>5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214624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6153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8572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17245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1798173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285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11763</v>
      </c>
      <c r="D277" s="290">
        <f>data!BH85</f>
        <v>0</v>
      </c>
      <c r="E277" s="290">
        <f>data!BI85</f>
        <v>246</v>
      </c>
      <c r="F277" s="290">
        <f>data!BJ85</f>
        <v>80</v>
      </c>
      <c r="G277" s="290">
        <f>data!BK85</f>
        <v>0</v>
      </c>
      <c r="H277" s="290">
        <f>data!BL85</f>
        <v>4918034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287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117</v>
      </c>
      <c r="D284" s="306">
        <f>data!BH90</f>
        <v>547</v>
      </c>
      <c r="E284" s="306">
        <f>data!BI90</f>
        <v>0</v>
      </c>
      <c r="F284" s="306">
        <f>data!BJ90</f>
        <v>775</v>
      </c>
      <c r="G284" s="306">
        <f>data!BK90</f>
        <v>0</v>
      </c>
      <c r="H284" s="306">
        <f>data!BL90</f>
        <v>4088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125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937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295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Swedish Edmonds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263</v>
      </c>
      <c r="C298" s="297">
        <f>data!BN60</f>
        <v>64.3</v>
      </c>
      <c r="D298" s="297">
        <f>data!BO60</f>
        <v>0.01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1.0900000000000001</v>
      </c>
      <c r="I298" s="297">
        <f>data!BT60</f>
        <v>2.5299999999999998</v>
      </c>
    </row>
    <row r="299" spans="1:9" customFormat="1" ht="20.149999999999999" customHeight="1" x14ac:dyDescent="0.35">
      <c r="A299" s="289">
        <v>6</v>
      </c>
      <c r="B299" s="290" t="s">
        <v>264</v>
      </c>
      <c r="C299" s="290">
        <f>data!BN61</f>
        <v>4671774</v>
      </c>
      <c r="D299" s="290">
        <f>data!BO61</f>
        <v>2401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97774</v>
      </c>
      <c r="I299" s="290">
        <f>data!BT61</f>
        <v>266761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738968</v>
      </c>
      <c r="D300" s="290">
        <f>data!BO62</f>
        <v>363459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15938</v>
      </c>
      <c r="I300" s="290">
        <f>data!BT62</f>
        <v>41942</v>
      </c>
    </row>
    <row r="301" spans="1:9" customFormat="1" ht="20.149999999999999" customHeight="1" x14ac:dyDescent="0.35">
      <c r="A301" s="289">
        <v>8</v>
      </c>
      <c r="B301" s="290" t="s">
        <v>265</v>
      </c>
      <c r="C301" s="290">
        <f>data!BN63</f>
        <v>511599.89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266</v>
      </c>
      <c r="C302" s="290">
        <f>data!BN64</f>
        <v>1638759</v>
      </c>
      <c r="D302" s="290">
        <f>data!BO64</f>
        <v>703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15913</v>
      </c>
      <c r="I302" s="290">
        <f>data!BT64</f>
        <v>539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1953123</v>
      </c>
      <c r="D304" s="290">
        <f>data!BO66</f>
        <v>335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1584</v>
      </c>
      <c r="I304" s="290">
        <f>data!BT66</f>
        <v>2445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1470259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8649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438496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51336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3260710</v>
      </c>
      <c r="D307" s="290">
        <f>data!BO69</f>
        <v>1710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73681</v>
      </c>
      <c r="I307" s="290">
        <f>data!BT69</f>
        <v>190646</v>
      </c>
    </row>
    <row r="308" spans="1:9" customFormat="1" ht="20.149999999999999" customHeight="1" x14ac:dyDescent="0.35">
      <c r="A308" s="289">
        <v>15</v>
      </c>
      <c r="B308" s="290" t="s">
        <v>285</v>
      </c>
      <c r="C308" s="290">
        <f>-data!BN84</f>
        <v>57603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14741291.890000001</v>
      </c>
      <c r="D309" s="290">
        <f>data!BO85</f>
        <v>368608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264875</v>
      </c>
      <c r="I309" s="290">
        <f>data!BT85</f>
        <v>502333</v>
      </c>
    </row>
    <row r="310" spans="1:9" customFormat="1" ht="20.149999999999999" customHeight="1" x14ac:dyDescent="0.35">
      <c r="A310" s="289">
        <v>17</v>
      </c>
      <c r="B310" s="290" t="s">
        <v>287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6690</v>
      </c>
      <c r="D316" s="306">
        <f>data!BO90</f>
        <v>225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541</v>
      </c>
      <c r="I316" s="306">
        <f>data!BT90</f>
        <v>401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124</v>
      </c>
      <c r="I318" s="306">
        <f>data!BT92</f>
        <v>92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295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Swedish Edmonds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263</v>
      </c>
      <c r="C330" s="297">
        <f>data!BU60</f>
        <v>0</v>
      </c>
      <c r="D330" s="297">
        <f>data!BV60</f>
        <v>0.01</v>
      </c>
      <c r="E330" s="297">
        <f>data!BW60</f>
        <v>0</v>
      </c>
      <c r="F330" s="297">
        <f>data!BX60</f>
        <v>0</v>
      </c>
      <c r="G330" s="297">
        <f>data!BY60</f>
        <v>20.239999999999998</v>
      </c>
      <c r="H330" s="297">
        <f>data!BZ60</f>
        <v>30.03</v>
      </c>
      <c r="I330" s="297">
        <f>data!CA60</f>
        <v>3.64</v>
      </c>
    </row>
    <row r="331" spans="1:9" customFormat="1" ht="20.149999999999999" customHeight="1" x14ac:dyDescent="0.35">
      <c r="A331" s="289">
        <v>6</v>
      </c>
      <c r="B331" s="290" t="s">
        <v>264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3315351</v>
      </c>
      <c r="H331" s="309">
        <f>data!BZ61</f>
        <v>2735367</v>
      </c>
      <c r="I331" s="309">
        <f>data!CA61</f>
        <v>480834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1433</v>
      </c>
      <c r="E332" s="309">
        <f>data!BW62</f>
        <v>0</v>
      </c>
      <c r="F332" s="309">
        <f>data!BX62</f>
        <v>0</v>
      </c>
      <c r="G332" s="309">
        <f>data!BY62</f>
        <v>305889</v>
      </c>
      <c r="H332" s="309">
        <f>data!BZ62</f>
        <v>1487713</v>
      </c>
      <c r="I332" s="309">
        <f>data!CA62</f>
        <v>-7940</v>
      </c>
    </row>
    <row r="333" spans="1:9" customFormat="1" ht="20.149999999999999" customHeight="1" x14ac:dyDescent="0.35">
      <c r="A333" s="289">
        <v>8</v>
      </c>
      <c r="B333" s="290" t="s">
        <v>265</v>
      </c>
      <c r="C333" s="309">
        <f>data!BU63</f>
        <v>0</v>
      </c>
      <c r="D333" s="309">
        <f>data!BV63</f>
        <v>0</v>
      </c>
      <c r="E333" s="309">
        <f>data!BW63</f>
        <v>1055250.1200000001</v>
      </c>
      <c r="F333" s="309">
        <f>data!BX63</f>
        <v>0</v>
      </c>
      <c r="G333" s="309">
        <f>data!BY63</f>
        <v>56.25</v>
      </c>
      <c r="H333" s="309">
        <f>data!BZ63</f>
        <v>0</v>
      </c>
      <c r="I333" s="309">
        <f>data!CA63</f>
        <v>50000</v>
      </c>
    </row>
    <row r="334" spans="1:9" customFormat="1" ht="20.149999999999999" customHeight="1" x14ac:dyDescent="0.35">
      <c r="A334" s="289">
        <v>9</v>
      </c>
      <c r="B334" s="290" t="s">
        <v>266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74416</v>
      </c>
      <c r="H334" s="309">
        <f>data!BZ64</f>
        <v>122630</v>
      </c>
      <c r="I334" s="309">
        <f>data!CA64</f>
        <v>-1159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-35</v>
      </c>
      <c r="E336" s="309">
        <f>data!BW66</f>
        <v>4137250</v>
      </c>
      <c r="F336" s="309">
        <f>data!BX66</f>
        <v>0</v>
      </c>
      <c r="G336" s="309">
        <f>data!BY66</f>
        <v>19002</v>
      </c>
      <c r="H336" s="309">
        <f>data!BZ66</f>
        <v>15278</v>
      </c>
      <c r="I336" s="309">
        <f>data!CA66</f>
        <v>55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358</v>
      </c>
      <c r="E337" s="309">
        <f>data!BW67</f>
        <v>0</v>
      </c>
      <c r="F337" s="309">
        <f>data!BX67</f>
        <v>0</v>
      </c>
      <c r="G337" s="309">
        <f>data!BY67</f>
        <v>18410</v>
      </c>
      <c r="H337" s="309">
        <f>data!BZ67</f>
        <v>170808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29183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2150</v>
      </c>
      <c r="E339" s="309">
        <f>data!BW69</f>
        <v>0</v>
      </c>
      <c r="F339" s="309">
        <f>data!BX69</f>
        <v>0</v>
      </c>
      <c r="G339" s="309">
        <f>data!BY69</f>
        <v>2542851</v>
      </c>
      <c r="H339" s="309">
        <f>data!BZ69</f>
        <v>2044121</v>
      </c>
      <c r="I339" s="309">
        <f>data!CA69</f>
        <v>343326</v>
      </c>
    </row>
    <row r="340" spans="1:9" customFormat="1" ht="20.149999999999999" customHeight="1" x14ac:dyDescent="0.35">
      <c r="A340" s="289">
        <v>15</v>
      </c>
      <c r="B340" s="290" t="s">
        <v>285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3906</v>
      </c>
      <c r="E341" s="290">
        <f>data!BW85</f>
        <v>5192500.12</v>
      </c>
      <c r="F341" s="290">
        <f>data!BX85</f>
        <v>0</v>
      </c>
      <c r="G341" s="290">
        <f>data!BY85</f>
        <v>6305158.25</v>
      </c>
      <c r="H341" s="290">
        <f>data!BZ85</f>
        <v>6575917</v>
      </c>
      <c r="I341" s="290">
        <f>data!CA85</f>
        <v>865116</v>
      </c>
    </row>
    <row r="342" spans="1:9" customFormat="1" ht="20.149999999999999" customHeight="1" x14ac:dyDescent="0.35">
      <c r="A342" s="289">
        <v>17</v>
      </c>
      <c r="B342" s="290" t="s">
        <v>287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1327</v>
      </c>
      <c r="E348" s="306">
        <f>data!BW90</f>
        <v>0</v>
      </c>
      <c r="F348" s="306">
        <f>data!BX90</f>
        <v>0</v>
      </c>
      <c r="G348" s="306">
        <f>data!BY90</f>
        <v>4523</v>
      </c>
      <c r="H348" s="306">
        <f>data!BZ90</f>
        <v>63</v>
      </c>
      <c r="I348" s="306">
        <f>data!CA90</f>
        <v>202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304</v>
      </c>
      <c r="E350" s="306">
        <f>data!BW92</f>
        <v>0</v>
      </c>
      <c r="F350" s="306">
        <f>data!BX92</f>
        <v>0</v>
      </c>
      <c r="G350" s="306">
        <f>data!BY92</f>
        <v>1036</v>
      </c>
      <c r="H350" s="306">
        <f>data!BZ92</f>
        <v>15</v>
      </c>
      <c r="I350" s="306">
        <f>data!CA92</f>
        <v>46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295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Swedish Edmonds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263</v>
      </c>
      <c r="C362" s="297">
        <f>data!CB60</f>
        <v>0.02</v>
      </c>
      <c r="D362" s="297">
        <f>data!CC60</f>
        <v>0.56000000000000005</v>
      </c>
      <c r="E362" s="312"/>
      <c r="F362" s="300"/>
      <c r="G362" s="300"/>
      <c r="H362" s="300"/>
      <c r="I362" s="313">
        <f>data!CE60</f>
        <v>1152.9799999999996</v>
      </c>
    </row>
    <row r="363" spans="1:9" customFormat="1" ht="20.149999999999999" customHeight="1" x14ac:dyDescent="0.35">
      <c r="A363" s="289">
        <v>6</v>
      </c>
      <c r="B363" s="290" t="s">
        <v>264</v>
      </c>
      <c r="C363" s="309">
        <f>data!CB61</f>
        <v>1865</v>
      </c>
      <c r="D363" s="309">
        <f>data!CC61</f>
        <v>958945</v>
      </c>
      <c r="E363" s="314"/>
      <c r="F363" s="314"/>
      <c r="G363" s="314"/>
      <c r="H363" s="314"/>
      <c r="I363" s="309">
        <f>data!CE61</f>
        <v>125366565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-308023</v>
      </c>
      <c r="E364" s="314"/>
      <c r="F364" s="314"/>
      <c r="G364" s="314"/>
      <c r="H364" s="314"/>
      <c r="I364" s="309">
        <f>data!CE62</f>
        <v>18405724</v>
      </c>
    </row>
    <row r="365" spans="1:9" customFormat="1" ht="20.149999999999999" customHeight="1" x14ac:dyDescent="0.35">
      <c r="A365" s="289">
        <v>8</v>
      </c>
      <c r="B365" s="290" t="s">
        <v>265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10862636.390000001</v>
      </c>
    </row>
    <row r="366" spans="1:9" customFormat="1" ht="20.149999999999999" customHeight="1" x14ac:dyDescent="0.35">
      <c r="A366" s="289">
        <v>9</v>
      </c>
      <c r="B366" s="290" t="s">
        <v>266</v>
      </c>
      <c r="C366" s="309">
        <f>data!CB64</f>
        <v>0</v>
      </c>
      <c r="D366" s="309">
        <f>data!CC64</f>
        <v>39117</v>
      </c>
      <c r="E366" s="314"/>
      <c r="F366" s="314"/>
      <c r="G366" s="314"/>
      <c r="H366" s="314"/>
      <c r="I366" s="309">
        <f>data!CE64</f>
        <v>34700483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22934</v>
      </c>
      <c r="E368" s="314"/>
      <c r="F368" s="314"/>
      <c r="G368" s="314"/>
      <c r="H368" s="314"/>
      <c r="I368" s="309">
        <f>data!CE66</f>
        <v>12382092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1134800</v>
      </c>
      <c r="E369" s="314"/>
      <c r="F369" s="314"/>
      <c r="G369" s="314"/>
      <c r="H369" s="314"/>
      <c r="I369" s="309">
        <f>data!CE67</f>
        <v>6781842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9018007</v>
      </c>
      <c r="E370" s="314"/>
      <c r="F370" s="314"/>
      <c r="G370" s="314"/>
      <c r="H370" s="314"/>
      <c r="I370" s="309">
        <f>data!CE68</f>
        <v>11740164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2163</v>
      </c>
      <c r="D371" s="309">
        <f>data!CC69</f>
        <v>10770600</v>
      </c>
      <c r="E371" s="309">
        <f>data!CD69</f>
        <v>0</v>
      </c>
      <c r="F371" s="314"/>
      <c r="G371" s="314"/>
      <c r="H371" s="314"/>
      <c r="I371" s="309">
        <f>data!CE69</f>
        <v>125881183</v>
      </c>
    </row>
    <row r="372" spans="1:9" customFormat="1" ht="20.149999999999999" customHeight="1" x14ac:dyDescent="0.35">
      <c r="A372" s="289">
        <v>15</v>
      </c>
      <c r="B372" s="290" t="s">
        <v>285</v>
      </c>
      <c r="C372" s="290">
        <f>-data!CB84</f>
        <v>0</v>
      </c>
      <c r="D372" s="290">
        <f>-data!CC84</f>
        <v>145176</v>
      </c>
      <c r="E372" s="290">
        <f>-data!CD84</f>
        <v>0</v>
      </c>
      <c r="F372" s="300"/>
      <c r="G372" s="300"/>
      <c r="H372" s="300"/>
      <c r="I372" s="290">
        <f>-data!CE84</f>
        <v>-4105471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4028</v>
      </c>
      <c r="D373" s="309">
        <f>data!CC85</f>
        <v>21781556</v>
      </c>
      <c r="E373" s="309">
        <f>data!CD85</f>
        <v>0</v>
      </c>
      <c r="F373" s="314"/>
      <c r="G373" s="314"/>
      <c r="H373" s="314"/>
      <c r="I373" s="290">
        <f>data!CE85</f>
        <v>342015218.39000005</v>
      </c>
    </row>
    <row r="374" spans="1:9" customFormat="1" ht="20.149999999999999" customHeight="1" x14ac:dyDescent="0.35">
      <c r="A374" s="289">
        <v>17</v>
      </c>
      <c r="B374" s="290" t="s">
        <v>287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601025618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556069798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1157095416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1068</v>
      </c>
      <c r="D380" s="306">
        <f>data!CC90</f>
        <v>6927</v>
      </c>
      <c r="E380" s="300"/>
      <c r="F380" s="300"/>
      <c r="G380" s="300"/>
      <c r="H380" s="300"/>
      <c r="I380" s="290">
        <f>data!CE90</f>
        <v>436329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245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52248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295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331.54999999999995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2A7F-7190-4142-ADC2-5F076758A471}">
  <sheetPr syncVertical="1" syncRef="B400" transitionEvaluation="1" transitionEntry="1" codeName="Sheet12">
    <tabColor rgb="FF92D050"/>
    <pageSetUpPr autoPageBreaks="0" fitToPage="1"/>
  </sheetPr>
  <dimension ref="A1:CF717"/>
  <sheetViews>
    <sheetView topLeftCell="A112" zoomScale="70" zoomScaleNormal="7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14806947</v>
      </c>
      <c r="C47" s="20">
        <v>310954.7</v>
      </c>
      <c r="D47" s="20">
        <v>0</v>
      </c>
      <c r="E47" s="20">
        <v>1657040.3900000001</v>
      </c>
      <c r="F47" s="20">
        <v>0</v>
      </c>
      <c r="G47" s="20">
        <v>0</v>
      </c>
      <c r="H47" s="20">
        <v>339782.38000000006</v>
      </c>
      <c r="I47" s="20">
        <v>0</v>
      </c>
      <c r="J47" s="20">
        <v>116359.48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497314.19000000018</v>
      </c>
      <c r="Q47" s="20">
        <v>77007.17</v>
      </c>
      <c r="R47" s="20">
        <v>13429.060000000001</v>
      </c>
      <c r="S47" s="20">
        <v>0</v>
      </c>
      <c r="T47" s="20">
        <v>0</v>
      </c>
      <c r="U47" s="20">
        <v>324830.96000000002</v>
      </c>
      <c r="V47" s="20">
        <v>307196.3</v>
      </c>
      <c r="W47" s="20">
        <v>32322.790000000005</v>
      </c>
      <c r="X47" s="20">
        <v>98629.7</v>
      </c>
      <c r="Y47" s="20">
        <v>272860.29999999993</v>
      </c>
      <c r="Z47" s="20">
        <v>0</v>
      </c>
      <c r="AA47" s="20">
        <v>12420.669999999998</v>
      </c>
      <c r="AB47" s="20">
        <v>312600.30000000005</v>
      </c>
      <c r="AC47" s="20">
        <v>124426.00000000001</v>
      </c>
      <c r="AD47" s="20">
        <v>0</v>
      </c>
      <c r="AE47" s="20">
        <v>123795.78</v>
      </c>
      <c r="AF47" s="20">
        <v>0</v>
      </c>
      <c r="AG47" s="20">
        <v>565030.62000000011</v>
      </c>
      <c r="AH47" s="20">
        <v>0</v>
      </c>
      <c r="AI47" s="20">
        <v>0</v>
      </c>
      <c r="AJ47" s="20">
        <v>75015.310000000012</v>
      </c>
      <c r="AK47" s="20">
        <v>29780.37</v>
      </c>
      <c r="AL47" s="20">
        <v>20353.010000000002</v>
      </c>
      <c r="AM47" s="20">
        <v>0</v>
      </c>
      <c r="AN47" s="20">
        <v>0</v>
      </c>
      <c r="AO47" s="20">
        <v>87526.45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24588.520000000004</v>
      </c>
      <c r="AW47" s="20">
        <v>0</v>
      </c>
      <c r="AX47" s="20">
        <v>0</v>
      </c>
      <c r="AY47" s="20">
        <v>54049.58</v>
      </c>
      <c r="AZ47" s="20">
        <v>136455.72</v>
      </c>
      <c r="BA47" s="20">
        <v>0</v>
      </c>
      <c r="BB47" s="20">
        <v>81928.91</v>
      </c>
      <c r="BC47" s="20">
        <v>0</v>
      </c>
      <c r="BD47" s="20">
        <v>20127.07</v>
      </c>
      <c r="BE47" s="20">
        <v>357751.43</v>
      </c>
      <c r="BF47" s="20">
        <v>0</v>
      </c>
      <c r="BG47" s="20">
        <v>3368.8300000000004</v>
      </c>
      <c r="BH47" s="20">
        <v>0</v>
      </c>
      <c r="BI47" s="20">
        <v>0</v>
      </c>
      <c r="BJ47" s="20">
        <v>0</v>
      </c>
      <c r="BK47" s="20">
        <v>0</v>
      </c>
      <c r="BL47" s="20">
        <v>141612.94999999998</v>
      </c>
      <c r="BM47" s="20">
        <v>0</v>
      </c>
      <c r="BN47" s="20">
        <v>308100.54000000004</v>
      </c>
      <c r="BO47" s="20">
        <v>7546630.4299999997</v>
      </c>
      <c r="BP47" s="20">
        <v>38</v>
      </c>
      <c r="BQ47" s="20">
        <v>0</v>
      </c>
      <c r="BR47" s="20">
        <v>0</v>
      </c>
      <c r="BS47" s="20">
        <v>6479.04</v>
      </c>
      <c r="BT47" s="20">
        <v>11193.749999999998</v>
      </c>
      <c r="BU47" s="20">
        <v>0</v>
      </c>
      <c r="BV47" s="20">
        <v>0</v>
      </c>
      <c r="BW47" s="20">
        <v>0</v>
      </c>
      <c r="BX47" s="20">
        <v>0</v>
      </c>
      <c r="BY47" s="20">
        <v>119267.92</v>
      </c>
      <c r="BZ47" s="20">
        <v>594043.96</v>
      </c>
      <c r="CA47" s="20">
        <v>-2769.73</v>
      </c>
      <c r="CB47" s="20">
        <v>0</v>
      </c>
      <c r="CC47" s="20">
        <v>5403.9900000000052</v>
      </c>
      <c r="CD47" s="16"/>
      <c r="CE47" s="28">
        <v>14806946.839999998</v>
      </c>
    </row>
    <row r="48" spans="1:83" x14ac:dyDescent="0.35">
      <c r="A48" s="28" t="s">
        <v>232</v>
      </c>
      <c r="B48" s="242">
        <v>0.16000000201165676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262</v>
      </c>
      <c r="CE48" s="28" t="s">
        <v>262</v>
      </c>
    </row>
    <row r="49" spans="1:83" x14ac:dyDescent="0.35">
      <c r="A49" s="16" t="s">
        <v>233</v>
      </c>
      <c r="B49" s="28">
        <v>14806947.160000002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7350644</v>
      </c>
      <c r="C51" s="20">
        <v>77414.39</v>
      </c>
      <c r="D51" s="20">
        <v>0</v>
      </c>
      <c r="E51" s="20">
        <v>557371.86999999988</v>
      </c>
      <c r="F51" s="20">
        <v>0</v>
      </c>
      <c r="G51" s="20">
        <v>0</v>
      </c>
      <c r="H51" s="20">
        <v>154117.21</v>
      </c>
      <c r="I51" s="20">
        <v>0</v>
      </c>
      <c r="J51" s="20">
        <v>13628.4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479214.74000000005</v>
      </c>
      <c r="Q51" s="20">
        <v>2448.96</v>
      </c>
      <c r="R51" s="20">
        <v>32105.4</v>
      </c>
      <c r="S51" s="20">
        <v>0</v>
      </c>
      <c r="T51" s="20">
        <v>0</v>
      </c>
      <c r="U51" s="20">
        <v>109755.29000000001</v>
      </c>
      <c r="V51" s="20">
        <v>309706.68</v>
      </c>
      <c r="W51" s="20">
        <v>17103</v>
      </c>
      <c r="X51" s="20">
        <v>168794.52</v>
      </c>
      <c r="Y51" s="20">
        <v>347755.02999999997</v>
      </c>
      <c r="Z51" s="20">
        <v>1842.22</v>
      </c>
      <c r="AA51" s="20">
        <v>4050.13</v>
      </c>
      <c r="AB51" s="20">
        <v>184865.51</v>
      </c>
      <c r="AC51" s="20">
        <v>98791.62999999999</v>
      </c>
      <c r="AD51" s="20">
        <v>18414.48</v>
      </c>
      <c r="AE51" s="20">
        <v>13096.41</v>
      </c>
      <c r="AF51" s="20">
        <v>0</v>
      </c>
      <c r="AG51" s="20">
        <v>787271.29</v>
      </c>
      <c r="AH51" s="20">
        <v>0</v>
      </c>
      <c r="AI51" s="20">
        <v>0</v>
      </c>
      <c r="AJ51" s="20">
        <v>73723.61</v>
      </c>
      <c r="AK51" s="20">
        <v>266.13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513.69000000000005</v>
      </c>
      <c r="AW51" s="20">
        <v>0</v>
      </c>
      <c r="AX51" s="20">
        <v>0</v>
      </c>
      <c r="AY51" s="20">
        <v>6675.26</v>
      </c>
      <c r="AZ51" s="20">
        <v>14954.21</v>
      </c>
      <c r="BA51" s="20">
        <v>0</v>
      </c>
      <c r="BB51" s="20">
        <v>0</v>
      </c>
      <c r="BC51" s="20">
        <v>0</v>
      </c>
      <c r="BD51" s="20">
        <v>225.96</v>
      </c>
      <c r="BE51" s="20">
        <v>562693.64</v>
      </c>
      <c r="BF51" s="20">
        <v>0</v>
      </c>
      <c r="BG51" s="20">
        <v>8572.44</v>
      </c>
      <c r="BH51" s="20">
        <v>479032.74</v>
      </c>
      <c r="BI51" s="20">
        <v>0</v>
      </c>
      <c r="BJ51" s="20">
        <v>0</v>
      </c>
      <c r="BK51" s="20">
        <v>0</v>
      </c>
      <c r="BL51" s="20">
        <v>22514.959999999999</v>
      </c>
      <c r="BM51" s="20">
        <v>0</v>
      </c>
      <c r="BN51" s="20">
        <v>1451775.66</v>
      </c>
      <c r="BO51" s="20">
        <v>0</v>
      </c>
      <c r="BP51" s="20">
        <v>0</v>
      </c>
      <c r="BQ51" s="20">
        <v>0</v>
      </c>
      <c r="BR51" s="20">
        <v>0</v>
      </c>
      <c r="BS51" s="20">
        <v>8811.36</v>
      </c>
      <c r="BT51" s="20">
        <v>0</v>
      </c>
      <c r="BU51" s="20">
        <v>0</v>
      </c>
      <c r="BV51" s="20">
        <v>358.08</v>
      </c>
      <c r="BW51" s="20">
        <v>0</v>
      </c>
      <c r="BX51" s="20">
        <v>0</v>
      </c>
      <c r="BY51" s="20">
        <v>18050.21</v>
      </c>
      <c r="BZ51" s="20">
        <v>179784.03</v>
      </c>
      <c r="CA51" s="20">
        <v>0</v>
      </c>
      <c r="CB51" s="20">
        <v>0</v>
      </c>
      <c r="CC51" s="20">
        <v>1144945.0999999999</v>
      </c>
      <c r="CD51" s="16"/>
      <c r="CE51" s="28">
        <v>7350644.2399999993</v>
      </c>
    </row>
    <row r="52" spans="1:83" x14ac:dyDescent="0.35">
      <c r="A52" s="35" t="s">
        <v>235</v>
      </c>
      <c r="B52" s="243">
        <v>-0.23999999929219484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262</v>
      </c>
      <c r="CE52" s="28" t="s">
        <v>262</v>
      </c>
    </row>
    <row r="53" spans="1:83" x14ac:dyDescent="0.35">
      <c r="A53" s="16" t="s">
        <v>233</v>
      </c>
      <c r="B53" s="28">
        <v>7350643.7600000007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3559</v>
      </c>
      <c r="D59" s="20">
        <v>0</v>
      </c>
      <c r="E59" s="20">
        <v>38481</v>
      </c>
      <c r="F59" s="20">
        <v>0</v>
      </c>
      <c r="G59" s="20">
        <v>0</v>
      </c>
      <c r="H59" s="20">
        <v>7728</v>
      </c>
      <c r="I59" s="20">
        <v>0</v>
      </c>
      <c r="J59" s="20">
        <v>2179</v>
      </c>
      <c r="K59" s="20">
        <v>0</v>
      </c>
      <c r="L59" s="20">
        <v>0</v>
      </c>
      <c r="M59" s="20">
        <v>0</v>
      </c>
      <c r="N59" s="20">
        <v>0</v>
      </c>
      <c r="O59" s="20">
        <v>860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 t="s">
        <v>262</v>
      </c>
      <c r="AZ59" s="26" t="s">
        <v>262</v>
      </c>
      <c r="BA59" s="244">
        <v>0</v>
      </c>
      <c r="BB59" s="244">
        <v>0</v>
      </c>
      <c r="BC59" s="244">
        <v>0</v>
      </c>
      <c r="BD59" s="244">
        <v>0</v>
      </c>
      <c r="BE59" s="26">
        <v>436329.27399999974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263</v>
      </c>
      <c r="B60" s="218"/>
      <c r="C60" s="245">
        <v>51.839235576923073</v>
      </c>
      <c r="D60" s="245">
        <v>0</v>
      </c>
      <c r="E60" s="245">
        <v>287.30821634615387</v>
      </c>
      <c r="F60" s="245">
        <v>0</v>
      </c>
      <c r="G60" s="245">
        <v>0</v>
      </c>
      <c r="H60" s="245">
        <v>52.303206730769226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75.672605769230771</v>
      </c>
      <c r="Q60" s="246">
        <v>9.1585528846153839</v>
      </c>
      <c r="R60" s="246">
        <v>1.5106394230769231</v>
      </c>
      <c r="S60" s="247">
        <v>0</v>
      </c>
      <c r="T60" s="247">
        <v>0</v>
      </c>
      <c r="U60" s="248">
        <v>45.314677884615385</v>
      </c>
      <c r="V60" s="246">
        <v>41.053932692307683</v>
      </c>
      <c r="W60" s="246">
        <v>4.2999807692307694</v>
      </c>
      <c r="X60" s="246">
        <v>10.62502403846154</v>
      </c>
      <c r="Y60" s="246">
        <v>36.510903846153838</v>
      </c>
      <c r="Z60" s="246">
        <v>3.4096153846153845E-2</v>
      </c>
      <c r="AA60" s="246">
        <v>2.3800769230769232</v>
      </c>
      <c r="AB60" s="247">
        <v>37.07185576923078</v>
      </c>
      <c r="AC60" s="246">
        <v>17.901783653846156</v>
      </c>
      <c r="AD60" s="246">
        <v>0</v>
      </c>
      <c r="AE60" s="246">
        <v>14.644399038461538</v>
      </c>
      <c r="AF60" s="246">
        <v>0</v>
      </c>
      <c r="AG60" s="246">
        <v>102.59150000000001</v>
      </c>
      <c r="AH60" s="246">
        <v>0</v>
      </c>
      <c r="AI60" s="246">
        <v>0</v>
      </c>
      <c r="AJ60" s="246">
        <v>13.712168269230768</v>
      </c>
      <c r="AK60" s="246">
        <v>3.1291105769230767</v>
      </c>
      <c r="AL60" s="246">
        <v>2.0716153846153844</v>
      </c>
      <c r="AM60" s="246">
        <v>0</v>
      </c>
      <c r="AN60" s="246">
        <v>0</v>
      </c>
      <c r="AO60" s="246">
        <v>13.501687499999999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7.0691298076923097</v>
      </c>
      <c r="AW60" s="247">
        <v>0</v>
      </c>
      <c r="AX60" s="247">
        <v>0</v>
      </c>
      <c r="AY60" s="246">
        <v>11.115985576923077</v>
      </c>
      <c r="AZ60" s="246">
        <v>28.473548076923077</v>
      </c>
      <c r="BA60" s="247">
        <v>0</v>
      </c>
      <c r="BB60" s="247">
        <v>13.528495192307693</v>
      </c>
      <c r="BC60" s="247">
        <v>0</v>
      </c>
      <c r="BD60" s="247">
        <v>3.8341346153846156E-2</v>
      </c>
      <c r="BE60" s="246">
        <v>77.579375000000013</v>
      </c>
      <c r="BF60" s="247">
        <v>0</v>
      </c>
      <c r="BG60" s="247">
        <v>0</v>
      </c>
      <c r="BH60" s="247">
        <v>2.6442307692307694E-3</v>
      </c>
      <c r="BI60" s="247">
        <v>0</v>
      </c>
      <c r="BJ60" s="247">
        <v>0</v>
      </c>
      <c r="BK60" s="247">
        <v>0</v>
      </c>
      <c r="BL60" s="247">
        <v>18.404653846153845</v>
      </c>
      <c r="BM60" s="247">
        <v>0</v>
      </c>
      <c r="BN60" s="247">
        <v>58.759057692307685</v>
      </c>
      <c r="BO60" s="247">
        <v>2.7471153846153847E-2</v>
      </c>
      <c r="BP60" s="247">
        <v>7.3317307692307692E-3</v>
      </c>
      <c r="BQ60" s="247">
        <v>0</v>
      </c>
      <c r="BR60" s="247">
        <v>0</v>
      </c>
      <c r="BS60" s="247">
        <v>1.0027499999999998</v>
      </c>
      <c r="BT60" s="247">
        <v>1.7379663461538464</v>
      </c>
      <c r="BU60" s="247">
        <v>0</v>
      </c>
      <c r="BV60" s="247">
        <v>0</v>
      </c>
      <c r="BW60" s="247">
        <v>0</v>
      </c>
      <c r="BX60" s="247">
        <v>0</v>
      </c>
      <c r="BY60" s="247">
        <v>20.160663461538462</v>
      </c>
      <c r="BZ60" s="247">
        <v>34.756379807692312</v>
      </c>
      <c r="CA60" s="247">
        <v>3.2704038461538461</v>
      </c>
      <c r="CB60" s="247">
        <v>0.17729807692307692</v>
      </c>
      <c r="CC60" s="247">
        <v>6.5742740384615379</v>
      </c>
      <c r="CD60" s="219" t="s">
        <v>248</v>
      </c>
      <c r="CE60" s="237">
        <v>1105.3210384615381</v>
      </c>
    </row>
    <row r="61" spans="1:83" s="210" customFormat="1" x14ac:dyDescent="0.35">
      <c r="A61" s="35" t="s">
        <v>264</v>
      </c>
      <c r="B61" s="16"/>
      <c r="C61" s="20">
        <v>5575615.4199999999</v>
      </c>
      <c r="D61" s="20">
        <v>0</v>
      </c>
      <c r="E61" s="20">
        <v>33721408.409999996</v>
      </c>
      <c r="F61" s="20">
        <v>0</v>
      </c>
      <c r="G61" s="20">
        <v>0</v>
      </c>
      <c r="H61" s="20">
        <v>5103468.47</v>
      </c>
      <c r="I61" s="20">
        <v>0</v>
      </c>
      <c r="J61" s="20">
        <v>1654344.0900000003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8714287.0000000037</v>
      </c>
      <c r="Q61" s="26">
        <v>1383138.66</v>
      </c>
      <c r="R61" s="26">
        <v>157567.54999999999</v>
      </c>
      <c r="S61" s="249">
        <v>0</v>
      </c>
      <c r="T61" s="249">
        <v>0</v>
      </c>
      <c r="U61" s="27">
        <v>4855326.3600000003</v>
      </c>
      <c r="V61" s="26">
        <v>4777241.97</v>
      </c>
      <c r="W61" s="26">
        <v>681545.32000000007</v>
      </c>
      <c r="X61" s="26">
        <v>1244858.77</v>
      </c>
      <c r="Y61" s="26">
        <v>3988330.4999999995</v>
      </c>
      <c r="Z61" s="26">
        <v>4142.76</v>
      </c>
      <c r="AA61" s="26">
        <v>295659.19999999995</v>
      </c>
      <c r="AB61" s="250">
        <v>4590408.29</v>
      </c>
      <c r="AC61" s="26">
        <v>2049980.55</v>
      </c>
      <c r="AD61" s="26">
        <v>0</v>
      </c>
      <c r="AE61" s="26">
        <v>1598015.96</v>
      </c>
      <c r="AF61" s="26">
        <v>0</v>
      </c>
      <c r="AG61" s="26">
        <v>12925353.719999999</v>
      </c>
      <c r="AH61" s="26">
        <v>0</v>
      </c>
      <c r="AI61" s="26">
        <v>0</v>
      </c>
      <c r="AJ61" s="26">
        <v>1076672.5000000002</v>
      </c>
      <c r="AK61" s="26">
        <v>382787.65</v>
      </c>
      <c r="AL61" s="26">
        <v>247419.81</v>
      </c>
      <c r="AM61" s="26">
        <v>0</v>
      </c>
      <c r="AN61" s="26">
        <v>0</v>
      </c>
      <c r="AO61" s="26">
        <v>1561475.11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546335.32999999996</v>
      </c>
      <c r="AW61" s="249">
        <v>0</v>
      </c>
      <c r="AX61" s="249">
        <v>0</v>
      </c>
      <c r="AY61" s="26">
        <v>754988.49</v>
      </c>
      <c r="AZ61" s="26">
        <v>1567328.48</v>
      </c>
      <c r="BA61" s="249">
        <v>0</v>
      </c>
      <c r="BB61" s="249">
        <v>1998918.2200000002</v>
      </c>
      <c r="BC61" s="249">
        <v>0</v>
      </c>
      <c r="BD61" s="249">
        <v>5622.71</v>
      </c>
      <c r="BE61" s="26">
        <v>4816182.5700000012</v>
      </c>
      <c r="BF61" s="249">
        <v>0</v>
      </c>
      <c r="BG61" s="249">
        <v>0</v>
      </c>
      <c r="BH61" s="249">
        <v>363.07</v>
      </c>
      <c r="BI61" s="249">
        <v>0</v>
      </c>
      <c r="BJ61" s="249">
        <v>0</v>
      </c>
      <c r="BK61" s="249">
        <v>0</v>
      </c>
      <c r="BL61" s="249">
        <v>2064448.0400000003</v>
      </c>
      <c r="BM61" s="249">
        <v>0</v>
      </c>
      <c r="BN61" s="249">
        <v>3983854.9899999993</v>
      </c>
      <c r="BO61" s="249">
        <v>2405.88</v>
      </c>
      <c r="BP61" s="249">
        <v>272</v>
      </c>
      <c r="BQ61" s="249">
        <v>0</v>
      </c>
      <c r="BR61" s="249">
        <v>0</v>
      </c>
      <c r="BS61" s="249">
        <v>83628.009999999995</v>
      </c>
      <c r="BT61" s="249">
        <v>161340.86000000002</v>
      </c>
      <c r="BU61" s="249">
        <v>0</v>
      </c>
      <c r="BV61" s="249">
        <v>0</v>
      </c>
      <c r="BW61" s="249">
        <v>0</v>
      </c>
      <c r="BX61" s="249">
        <v>0</v>
      </c>
      <c r="BY61" s="249">
        <v>2625840</v>
      </c>
      <c r="BZ61" s="249">
        <v>2327216.2800000007</v>
      </c>
      <c r="CA61" s="249">
        <v>376404.03</v>
      </c>
      <c r="CB61" s="249">
        <v>55002.61</v>
      </c>
      <c r="CC61" s="249">
        <v>1563172.11</v>
      </c>
      <c r="CD61" s="25" t="s">
        <v>248</v>
      </c>
      <c r="CE61" s="28">
        <v>119522371.75</v>
      </c>
    </row>
    <row r="62" spans="1:83" x14ac:dyDescent="0.35">
      <c r="A62" s="35" t="s">
        <v>11</v>
      </c>
      <c r="B62" s="16"/>
      <c r="C62" s="28">
        <v>310955</v>
      </c>
      <c r="D62" s="28">
        <v>0</v>
      </c>
      <c r="E62" s="28">
        <v>1657040</v>
      </c>
      <c r="F62" s="28">
        <v>0</v>
      </c>
      <c r="G62" s="28">
        <v>0</v>
      </c>
      <c r="H62" s="28">
        <v>339782</v>
      </c>
      <c r="I62" s="28">
        <v>0</v>
      </c>
      <c r="J62" s="28">
        <v>116359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497314</v>
      </c>
      <c r="Q62" s="28">
        <v>77007</v>
      </c>
      <c r="R62" s="28">
        <v>13429</v>
      </c>
      <c r="S62" s="28">
        <v>0</v>
      </c>
      <c r="T62" s="28">
        <v>0</v>
      </c>
      <c r="U62" s="28">
        <v>324831</v>
      </c>
      <c r="V62" s="28">
        <v>307196</v>
      </c>
      <c r="W62" s="28">
        <v>32323</v>
      </c>
      <c r="X62" s="28">
        <v>98630</v>
      </c>
      <c r="Y62" s="28">
        <v>272860</v>
      </c>
      <c r="Z62" s="28">
        <v>0</v>
      </c>
      <c r="AA62" s="28">
        <v>12421</v>
      </c>
      <c r="AB62" s="28">
        <v>312600</v>
      </c>
      <c r="AC62" s="28">
        <v>124426</v>
      </c>
      <c r="AD62" s="28">
        <v>0</v>
      </c>
      <c r="AE62" s="28">
        <v>123796</v>
      </c>
      <c r="AF62" s="28">
        <v>0</v>
      </c>
      <c r="AG62" s="28">
        <v>565031</v>
      </c>
      <c r="AH62" s="28">
        <v>0</v>
      </c>
      <c r="AI62" s="28">
        <v>0</v>
      </c>
      <c r="AJ62" s="28">
        <v>75015</v>
      </c>
      <c r="AK62" s="28">
        <v>29780</v>
      </c>
      <c r="AL62" s="28">
        <v>20353</v>
      </c>
      <c r="AM62" s="28">
        <v>0</v>
      </c>
      <c r="AN62" s="28">
        <v>0</v>
      </c>
      <c r="AO62" s="28">
        <v>87526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24589</v>
      </c>
      <c r="AW62" s="28">
        <v>0</v>
      </c>
      <c r="AX62" s="28">
        <v>0</v>
      </c>
      <c r="AY62" s="28">
        <v>54050</v>
      </c>
      <c r="AZ62" s="28">
        <v>136456</v>
      </c>
      <c r="BA62" s="28">
        <v>0</v>
      </c>
      <c r="BB62" s="28">
        <v>81929</v>
      </c>
      <c r="BC62" s="28">
        <v>0</v>
      </c>
      <c r="BD62" s="28">
        <v>20127</v>
      </c>
      <c r="BE62" s="28">
        <v>357751</v>
      </c>
      <c r="BF62" s="28">
        <v>0</v>
      </c>
      <c r="BG62" s="28">
        <v>3369</v>
      </c>
      <c r="BH62" s="28">
        <v>0</v>
      </c>
      <c r="BI62" s="28">
        <v>0</v>
      </c>
      <c r="BJ62" s="28">
        <v>0</v>
      </c>
      <c r="BK62" s="28">
        <v>0</v>
      </c>
      <c r="BL62" s="28">
        <v>141613</v>
      </c>
      <c r="BM62" s="28">
        <v>0</v>
      </c>
      <c r="BN62" s="28">
        <v>308101</v>
      </c>
      <c r="BO62" s="28">
        <v>7546630</v>
      </c>
      <c r="BP62" s="28">
        <v>38</v>
      </c>
      <c r="BQ62" s="28">
        <v>0</v>
      </c>
      <c r="BR62" s="28">
        <v>0</v>
      </c>
      <c r="BS62" s="28">
        <v>6479</v>
      </c>
      <c r="BT62" s="28">
        <v>11194</v>
      </c>
      <c r="BU62" s="28">
        <v>0</v>
      </c>
      <c r="BV62" s="28">
        <v>0</v>
      </c>
      <c r="BW62" s="28">
        <v>0</v>
      </c>
      <c r="BX62" s="28">
        <v>0</v>
      </c>
      <c r="BY62" s="28">
        <v>119268</v>
      </c>
      <c r="BZ62" s="28">
        <v>594044</v>
      </c>
      <c r="CA62" s="28">
        <v>-2770</v>
      </c>
      <c r="CB62" s="28">
        <v>0</v>
      </c>
      <c r="CC62" s="28">
        <v>5404</v>
      </c>
      <c r="CD62" s="25" t="s">
        <v>248</v>
      </c>
      <c r="CE62" s="28">
        <v>14806946</v>
      </c>
    </row>
    <row r="63" spans="1:83" x14ac:dyDescent="0.35">
      <c r="A63" s="35" t="s">
        <v>265</v>
      </c>
      <c r="B63" s="16"/>
      <c r="C63" s="20">
        <v>23043.96</v>
      </c>
      <c r="D63" s="20">
        <v>0</v>
      </c>
      <c r="E63" s="20">
        <v>516354.75</v>
      </c>
      <c r="F63" s="20">
        <v>0</v>
      </c>
      <c r="G63" s="20">
        <v>0</v>
      </c>
      <c r="H63" s="20">
        <v>1666524.33</v>
      </c>
      <c r="I63" s="20">
        <v>0</v>
      </c>
      <c r="J63" s="20">
        <v>585000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2025302.78</v>
      </c>
      <c r="Q63" s="26">
        <v>0</v>
      </c>
      <c r="R63" s="26">
        <v>1040680.18</v>
      </c>
      <c r="S63" s="249">
        <v>0</v>
      </c>
      <c r="T63" s="249">
        <v>0</v>
      </c>
      <c r="U63" s="27">
        <v>0</v>
      </c>
      <c r="V63" s="26">
        <v>-473300.75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1856.58</v>
      </c>
      <c r="AC63" s="26">
        <v>0</v>
      </c>
      <c r="AD63" s="26">
        <v>0</v>
      </c>
      <c r="AE63" s="26">
        <v>58620.959999999999</v>
      </c>
      <c r="AF63" s="26">
        <v>0</v>
      </c>
      <c r="AG63" s="26">
        <v>844983.44</v>
      </c>
      <c r="AH63" s="26">
        <v>0</v>
      </c>
      <c r="AI63" s="26">
        <v>0</v>
      </c>
      <c r="AJ63" s="26">
        <v>2145402.1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4867.28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79983.61</v>
      </c>
      <c r="BC63" s="249">
        <v>0</v>
      </c>
      <c r="BD63" s="249">
        <v>0</v>
      </c>
      <c r="BE63" s="26">
        <v>15781.63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831006.15999999992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25000</v>
      </c>
      <c r="CB63" s="249">
        <v>0</v>
      </c>
      <c r="CC63" s="249">
        <v>0</v>
      </c>
      <c r="CD63" s="25" t="s">
        <v>248</v>
      </c>
      <c r="CE63" s="28">
        <v>9391107.0099999998</v>
      </c>
    </row>
    <row r="64" spans="1:83" x14ac:dyDescent="0.35">
      <c r="A64" s="35" t="s">
        <v>266</v>
      </c>
      <c r="B64" s="16"/>
      <c r="C64" s="20">
        <v>610096.72999999975</v>
      </c>
      <c r="D64" s="20">
        <v>0</v>
      </c>
      <c r="E64" s="20">
        <v>1960970.1600000004</v>
      </c>
      <c r="F64" s="20">
        <v>0</v>
      </c>
      <c r="G64" s="20">
        <v>0</v>
      </c>
      <c r="H64" s="20">
        <v>42739.009999999995</v>
      </c>
      <c r="I64" s="20">
        <v>0</v>
      </c>
      <c r="J64" s="20">
        <v>101606.25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4769674.8500000015</v>
      </c>
      <c r="Q64" s="26">
        <v>59169.27</v>
      </c>
      <c r="R64" s="26">
        <v>266072.45</v>
      </c>
      <c r="S64" s="249">
        <v>2327649.7700000005</v>
      </c>
      <c r="T64" s="249">
        <v>0</v>
      </c>
      <c r="U64" s="27">
        <v>5187685.8399999989</v>
      </c>
      <c r="V64" s="26">
        <v>2806019.27</v>
      </c>
      <c r="W64" s="26">
        <v>50298.079999999994</v>
      </c>
      <c r="X64" s="26">
        <v>503482.83</v>
      </c>
      <c r="Y64" s="26">
        <v>303199.53999999998</v>
      </c>
      <c r="Z64" s="26">
        <v>7923.12</v>
      </c>
      <c r="AA64" s="26">
        <v>142265.88</v>
      </c>
      <c r="AB64" s="250">
        <v>6772717.7599999988</v>
      </c>
      <c r="AC64" s="26">
        <v>322626.67000000004</v>
      </c>
      <c r="AD64" s="26">
        <v>1774.8400000000001</v>
      </c>
      <c r="AE64" s="26">
        <v>6999.89</v>
      </c>
      <c r="AF64" s="26">
        <v>0</v>
      </c>
      <c r="AG64" s="26">
        <v>1641318.93</v>
      </c>
      <c r="AH64" s="26">
        <v>0</v>
      </c>
      <c r="AI64" s="26">
        <v>0</v>
      </c>
      <c r="AJ64" s="26">
        <v>238322.57000000004</v>
      </c>
      <c r="AK64" s="26">
        <v>7.5</v>
      </c>
      <c r="AL64" s="26">
        <v>0</v>
      </c>
      <c r="AM64" s="26">
        <v>0</v>
      </c>
      <c r="AN64" s="26">
        <v>0</v>
      </c>
      <c r="AO64" s="26">
        <v>90244.609999999986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662.44999999999993</v>
      </c>
      <c r="AW64" s="249">
        <v>0</v>
      </c>
      <c r="AX64" s="249">
        <v>0</v>
      </c>
      <c r="AY64" s="26">
        <v>468823.3</v>
      </c>
      <c r="AZ64" s="26">
        <v>950482.32000000007</v>
      </c>
      <c r="BA64" s="249">
        <v>0</v>
      </c>
      <c r="BB64" s="249">
        <v>-3182.17</v>
      </c>
      <c r="BC64" s="249">
        <v>0</v>
      </c>
      <c r="BD64" s="249">
        <v>6438.800000000002</v>
      </c>
      <c r="BE64" s="26">
        <v>770510.95000000007</v>
      </c>
      <c r="BF64" s="249">
        <v>0</v>
      </c>
      <c r="BG64" s="249">
        <v>1.42</v>
      </c>
      <c r="BH64" s="249">
        <v>0</v>
      </c>
      <c r="BI64" s="249">
        <v>0</v>
      </c>
      <c r="BJ64" s="249">
        <v>0</v>
      </c>
      <c r="BK64" s="249">
        <v>0</v>
      </c>
      <c r="BL64" s="249">
        <v>176736.04</v>
      </c>
      <c r="BM64" s="249">
        <v>0</v>
      </c>
      <c r="BN64" s="249">
        <v>1006684.5900000003</v>
      </c>
      <c r="BO64" s="249">
        <v>1261.5999999999999</v>
      </c>
      <c r="BP64" s="249">
        <v>0</v>
      </c>
      <c r="BQ64" s="249">
        <v>0</v>
      </c>
      <c r="BR64" s="249">
        <v>0</v>
      </c>
      <c r="BS64" s="249">
        <v>4058.0899999999997</v>
      </c>
      <c r="BT64" s="249">
        <v>368.29</v>
      </c>
      <c r="BU64" s="249">
        <v>0</v>
      </c>
      <c r="BV64" s="249">
        <v>0</v>
      </c>
      <c r="BW64" s="249">
        <v>0</v>
      </c>
      <c r="BX64" s="249">
        <v>0</v>
      </c>
      <c r="BY64" s="249">
        <v>37073.31</v>
      </c>
      <c r="BZ64" s="249">
        <v>133425.62</v>
      </c>
      <c r="CA64" s="249">
        <v>0</v>
      </c>
      <c r="CB64" s="249">
        <v>82.56</v>
      </c>
      <c r="CC64" s="249">
        <v>80322.75999999998</v>
      </c>
      <c r="CD64" s="25" t="s">
        <v>248</v>
      </c>
      <c r="CE64" s="28">
        <v>31846615.749999996</v>
      </c>
    </row>
    <row r="65" spans="1:83" x14ac:dyDescent="0.35">
      <c r="A65" s="35" t="s">
        <v>267</v>
      </c>
      <c r="B65" s="16"/>
      <c r="C65" s="20">
        <v>-4309.57</v>
      </c>
      <c r="D65" s="20">
        <v>0</v>
      </c>
      <c r="E65" s="20">
        <v>5714.27</v>
      </c>
      <c r="F65" s="20">
        <v>0</v>
      </c>
      <c r="G65" s="20">
        <v>0</v>
      </c>
      <c r="H65" s="20">
        <v>2301.04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172.82</v>
      </c>
      <c r="Q65" s="26">
        <v>850</v>
      </c>
      <c r="R65" s="26">
        <v>0</v>
      </c>
      <c r="S65" s="249">
        <v>0</v>
      </c>
      <c r="T65" s="249">
        <v>0</v>
      </c>
      <c r="U65" s="27">
        <v>1022.24</v>
      </c>
      <c r="V65" s="26">
        <v>1688.17</v>
      </c>
      <c r="W65" s="26">
        <v>0</v>
      </c>
      <c r="X65" s="26">
        <v>0</v>
      </c>
      <c r="Y65" s="26">
        <v>353.05</v>
      </c>
      <c r="Z65" s="26">
        <v>0</v>
      </c>
      <c r="AA65" s="26">
        <v>0</v>
      </c>
      <c r="AB65" s="250">
        <v>851.85</v>
      </c>
      <c r="AC65" s="26">
        <v>163.66</v>
      </c>
      <c r="AD65" s="26">
        <v>0</v>
      </c>
      <c r="AE65" s="26">
        <v>0</v>
      </c>
      <c r="AF65" s="26">
        <v>0</v>
      </c>
      <c r="AG65" s="26">
        <v>547.52</v>
      </c>
      <c r="AH65" s="26">
        <v>0</v>
      </c>
      <c r="AI65" s="26">
        <v>0</v>
      </c>
      <c r="AJ65" s="26">
        <v>149.57999999999998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821.09</v>
      </c>
      <c r="AW65" s="249">
        <v>0</v>
      </c>
      <c r="AX65" s="249">
        <v>0</v>
      </c>
      <c r="AY65" s="26">
        <v>425</v>
      </c>
      <c r="AZ65" s="26">
        <v>306.10000000000002</v>
      </c>
      <c r="BA65" s="249">
        <v>0</v>
      </c>
      <c r="BB65" s="249">
        <v>2385.71</v>
      </c>
      <c r="BC65" s="249">
        <v>0</v>
      </c>
      <c r="BD65" s="249">
        <v>0</v>
      </c>
      <c r="BE65" s="26">
        <v>1840678.0800000003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15000.7</v>
      </c>
      <c r="BO65" s="249">
        <v>0</v>
      </c>
      <c r="BP65" s="249">
        <v>0</v>
      </c>
      <c r="BQ65" s="249">
        <v>0</v>
      </c>
      <c r="BR65" s="249">
        <v>0</v>
      </c>
      <c r="BS65" s="249">
        <v>300</v>
      </c>
      <c r="BT65" s="249">
        <v>500.19</v>
      </c>
      <c r="BU65" s="249">
        <v>0</v>
      </c>
      <c r="BV65" s="249">
        <v>0</v>
      </c>
      <c r="BW65" s="249">
        <v>0</v>
      </c>
      <c r="BX65" s="249">
        <v>0</v>
      </c>
      <c r="BY65" s="249">
        <v>20554.330000000002</v>
      </c>
      <c r="BZ65" s="249">
        <v>0</v>
      </c>
      <c r="CA65" s="249">
        <v>0</v>
      </c>
      <c r="CB65" s="249">
        <v>0</v>
      </c>
      <c r="CC65" s="249">
        <v>50</v>
      </c>
      <c r="CD65" s="25" t="s">
        <v>248</v>
      </c>
      <c r="CE65" s="28">
        <v>1890525.8300000003</v>
      </c>
    </row>
    <row r="66" spans="1:83" x14ac:dyDescent="0.35">
      <c r="A66" s="35" t="s">
        <v>268</v>
      </c>
      <c r="B66" s="16"/>
      <c r="C66" s="20">
        <v>718.64</v>
      </c>
      <c r="D66" s="20">
        <v>0</v>
      </c>
      <c r="E66" s="20">
        <v>482878.71000000008</v>
      </c>
      <c r="F66" s="20">
        <v>0</v>
      </c>
      <c r="G66" s="20">
        <v>0</v>
      </c>
      <c r="H66" s="20">
        <v>539667.5</v>
      </c>
      <c r="I66" s="20">
        <v>0</v>
      </c>
      <c r="J66" s="20">
        <v>2209.9299999999998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1951895.51</v>
      </c>
      <c r="Q66" s="26">
        <v>162.86000000000001</v>
      </c>
      <c r="R66" s="26">
        <v>8876.0299999999988</v>
      </c>
      <c r="S66" s="249">
        <v>98735.26</v>
      </c>
      <c r="T66" s="249">
        <v>0</v>
      </c>
      <c r="U66" s="27">
        <v>1279385.52</v>
      </c>
      <c r="V66" s="26">
        <v>76916.260000000009</v>
      </c>
      <c r="W66" s="26">
        <v>27052.31</v>
      </c>
      <c r="X66" s="26">
        <v>23640.15</v>
      </c>
      <c r="Y66" s="26">
        <v>326031.12999999995</v>
      </c>
      <c r="Z66" s="26">
        <v>0</v>
      </c>
      <c r="AA66" s="26">
        <v>616.63</v>
      </c>
      <c r="AB66" s="250">
        <v>103625.79999999999</v>
      </c>
      <c r="AC66" s="26">
        <v>285968.58</v>
      </c>
      <c r="AD66" s="26">
        <v>715591.02</v>
      </c>
      <c r="AE66" s="26">
        <v>2165.89</v>
      </c>
      <c r="AF66" s="26">
        <v>0</v>
      </c>
      <c r="AG66" s="26">
        <v>14274.04</v>
      </c>
      <c r="AH66" s="26">
        <v>0</v>
      </c>
      <c r="AI66" s="26">
        <v>0</v>
      </c>
      <c r="AJ66" s="26">
        <v>801960.85000000009</v>
      </c>
      <c r="AK66" s="26">
        <v>43.24</v>
      </c>
      <c r="AL66" s="26">
        <v>174.97</v>
      </c>
      <c r="AM66" s="26">
        <v>0</v>
      </c>
      <c r="AN66" s="26">
        <v>0</v>
      </c>
      <c r="AO66" s="26">
        <v>165.79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78317.3</v>
      </c>
      <c r="AW66" s="249">
        <v>0</v>
      </c>
      <c r="AX66" s="249">
        <v>105839.38</v>
      </c>
      <c r="AY66" s="26">
        <v>88753.62</v>
      </c>
      <c r="AZ66" s="26">
        <v>70315.039999999994</v>
      </c>
      <c r="BA66" s="249">
        <v>0</v>
      </c>
      <c r="BB66" s="249">
        <v>4265</v>
      </c>
      <c r="BC66" s="249">
        <v>0</v>
      </c>
      <c r="BD66" s="249">
        <v>10226.84</v>
      </c>
      <c r="BE66" s="26">
        <v>2767263.4600000004</v>
      </c>
      <c r="BF66" s="249">
        <v>0</v>
      </c>
      <c r="BG66" s="249">
        <v>19.73</v>
      </c>
      <c r="BH66" s="249">
        <v>0</v>
      </c>
      <c r="BI66" s="249">
        <v>0</v>
      </c>
      <c r="BJ66" s="249">
        <v>0</v>
      </c>
      <c r="BK66" s="249">
        <v>0</v>
      </c>
      <c r="BL66" s="249">
        <v>3339.5</v>
      </c>
      <c r="BM66" s="249">
        <v>0</v>
      </c>
      <c r="BN66" s="249">
        <v>2494008.92</v>
      </c>
      <c r="BO66" s="249">
        <v>-14.68</v>
      </c>
      <c r="BP66" s="249">
        <v>0</v>
      </c>
      <c r="BQ66" s="249">
        <v>0</v>
      </c>
      <c r="BR66" s="249">
        <v>0</v>
      </c>
      <c r="BS66" s="249">
        <v>10990</v>
      </c>
      <c r="BT66" s="249">
        <v>135.77000000000001</v>
      </c>
      <c r="BU66" s="249">
        <v>0</v>
      </c>
      <c r="BV66" s="249">
        <v>0</v>
      </c>
      <c r="BW66" s="249">
        <v>4588624.26</v>
      </c>
      <c r="BX66" s="249">
        <v>0</v>
      </c>
      <c r="BY66" s="249">
        <v>5105.8999999999996</v>
      </c>
      <c r="BZ66" s="249">
        <v>44474.380000000005</v>
      </c>
      <c r="CA66" s="249">
        <v>0</v>
      </c>
      <c r="CB66" s="249">
        <v>228.19</v>
      </c>
      <c r="CC66" s="249">
        <v>34302.82</v>
      </c>
      <c r="CD66" s="25" t="s">
        <v>248</v>
      </c>
      <c r="CE66" s="28">
        <v>17048952.049999997</v>
      </c>
    </row>
    <row r="67" spans="1:83" x14ac:dyDescent="0.35">
      <c r="A67" s="35" t="s">
        <v>16</v>
      </c>
      <c r="B67" s="16"/>
      <c r="C67" s="28">
        <v>77414</v>
      </c>
      <c r="D67" s="28">
        <v>0</v>
      </c>
      <c r="E67" s="28">
        <v>557372</v>
      </c>
      <c r="F67" s="28">
        <v>0</v>
      </c>
      <c r="G67" s="28">
        <v>0</v>
      </c>
      <c r="H67" s="28">
        <v>154117</v>
      </c>
      <c r="I67" s="28">
        <v>0</v>
      </c>
      <c r="J67" s="28">
        <v>13628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479215</v>
      </c>
      <c r="Q67" s="28">
        <v>2449</v>
      </c>
      <c r="R67" s="28">
        <v>32105</v>
      </c>
      <c r="S67" s="28">
        <v>0</v>
      </c>
      <c r="T67" s="28">
        <v>0</v>
      </c>
      <c r="U67" s="28">
        <v>109755</v>
      </c>
      <c r="V67" s="28">
        <v>309707</v>
      </c>
      <c r="W67" s="28">
        <v>17103</v>
      </c>
      <c r="X67" s="28">
        <v>168795</v>
      </c>
      <c r="Y67" s="28">
        <v>347755</v>
      </c>
      <c r="Z67" s="28">
        <v>1842</v>
      </c>
      <c r="AA67" s="28">
        <v>4050</v>
      </c>
      <c r="AB67" s="28">
        <v>184866</v>
      </c>
      <c r="AC67" s="28">
        <v>98792</v>
      </c>
      <c r="AD67" s="28">
        <v>18414</v>
      </c>
      <c r="AE67" s="28">
        <v>13096</v>
      </c>
      <c r="AF67" s="28">
        <v>0</v>
      </c>
      <c r="AG67" s="28">
        <v>787271</v>
      </c>
      <c r="AH67" s="28">
        <v>0</v>
      </c>
      <c r="AI67" s="28">
        <v>0</v>
      </c>
      <c r="AJ67" s="28">
        <v>73724</v>
      </c>
      <c r="AK67" s="28">
        <v>266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514</v>
      </c>
      <c r="AW67" s="28">
        <v>0</v>
      </c>
      <c r="AX67" s="28">
        <v>0</v>
      </c>
      <c r="AY67" s="28">
        <v>6675</v>
      </c>
      <c r="AZ67" s="28">
        <v>14954</v>
      </c>
      <c r="BA67" s="28">
        <v>0</v>
      </c>
      <c r="BB67" s="28">
        <v>0</v>
      </c>
      <c r="BC67" s="28">
        <v>0</v>
      </c>
      <c r="BD67" s="28">
        <v>226</v>
      </c>
      <c r="BE67" s="28">
        <v>562694</v>
      </c>
      <c r="BF67" s="28">
        <v>0</v>
      </c>
      <c r="BG67" s="28">
        <v>8572</v>
      </c>
      <c r="BH67" s="28">
        <v>479033</v>
      </c>
      <c r="BI67" s="28">
        <v>0</v>
      </c>
      <c r="BJ67" s="28">
        <v>0</v>
      </c>
      <c r="BK67" s="28">
        <v>0</v>
      </c>
      <c r="BL67" s="28">
        <v>22515</v>
      </c>
      <c r="BM67" s="28">
        <v>0</v>
      </c>
      <c r="BN67" s="28">
        <v>1451776</v>
      </c>
      <c r="BO67" s="28">
        <v>0</v>
      </c>
      <c r="BP67" s="28">
        <v>0</v>
      </c>
      <c r="BQ67" s="28">
        <v>0</v>
      </c>
      <c r="BR67" s="28">
        <v>0</v>
      </c>
      <c r="BS67" s="28">
        <v>8811</v>
      </c>
      <c r="BT67" s="28">
        <v>0</v>
      </c>
      <c r="BU67" s="28">
        <v>0</v>
      </c>
      <c r="BV67" s="28">
        <v>358</v>
      </c>
      <c r="BW67" s="28">
        <v>0</v>
      </c>
      <c r="BX67" s="28">
        <v>0</v>
      </c>
      <c r="BY67" s="28">
        <v>18050</v>
      </c>
      <c r="BZ67" s="28">
        <v>179784</v>
      </c>
      <c r="CA67" s="28">
        <v>0</v>
      </c>
      <c r="CB67" s="28">
        <v>0</v>
      </c>
      <c r="CC67" s="28">
        <v>1144945</v>
      </c>
      <c r="CD67" s="25" t="s">
        <v>248</v>
      </c>
      <c r="CE67" s="28">
        <v>7350643</v>
      </c>
    </row>
    <row r="68" spans="1:83" x14ac:dyDescent="0.35">
      <c r="A68" s="35" t="s">
        <v>269</v>
      </c>
      <c r="B68" s="28"/>
      <c r="C68" s="20">
        <v>36608.949999999997</v>
      </c>
      <c r="D68" s="20">
        <v>0</v>
      </c>
      <c r="E68" s="20">
        <v>190518.24000000002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273538.45999999996</v>
      </c>
      <c r="Q68" s="26">
        <v>0</v>
      </c>
      <c r="R68" s="26">
        <v>0</v>
      </c>
      <c r="S68" s="249">
        <v>994.5</v>
      </c>
      <c r="T68" s="249">
        <v>0</v>
      </c>
      <c r="U68" s="27">
        <v>0</v>
      </c>
      <c r="V68" s="26">
        <v>412151.18</v>
      </c>
      <c r="W68" s="26">
        <v>0</v>
      </c>
      <c r="X68" s="26">
        <v>0</v>
      </c>
      <c r="Y68" s="26">
        <v>257732.28</v>
      </c>
      <c r="Z68" s="26">
        <v>0</v>
      </c>
      <c r="AA68" s="26">
        <v>0</v>
      </c>
      <c r="AB68" s="250">
        <v>156674.20000000001</v>
      </c>
      <c r="AC68" s="26">
        <v>129979.82999999999</v>
      </c>
      <c r="AD68" s="26">
        <v>0</v>
      </c>
      <c r="AE68" s="26">
        <v>0</v>
      </c>
      <c r="AF68" s="26">
        <v>0</v>
      </c>
      <c r="AG68" s="26">
        <v>497.75</v>
      </c>
      <c r="AH68" s="26">
        <v>0</v>
      </c>
      <c r="AI68" s="26">
        <v>0</v>
      </c>
      <c r="AJ68" s="26">
        <v>343591.13</v>
      </c>
      <c r="AK68" s="26">
        <v>0</v>
      </c>
      <c r="AL68" s="26">
        <v>0</v>
      </c>
      <c r="AM68" s="26">
        <v>0</v>
      </c>
      <c r="AN68" s="26">
        <v>0</v>
      </c>
      <c r="AO68" s="26">
        <v>12025.27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2876.38</v>
      </c>
      <c r="BE68" s="26">
        <v>1126.18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125092.04</v>
      </c>
      <c r="BO68" s="249">
        <v>0</v>
      </c>
      <c r="BP68" s="249">
        <v>0</v>
      </c>
      <c r="BQ68" s="249">
        <v>0</v>
      </c>
      <c r="BR68" s="249">
        <v>0</v>
      </c>
      <c r="BS68" s="249">
        <v>52627.199999999997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12111.53</v>
      </c>
      <c r="BZ68" s="249">
        <v>0</v>
      </c>
      <c r="CA68" s="249">
        <v>0</v>
      </c>
      <c r="CB68" s="249">
        <v>0</v>
      </c>
      <c r="CC68" s="249">
        <v>9074583.9299999997</v>
      </c>
      <c r="CD68" s="25" t="s">
        <v>248</v>
      </c>
      <c r="CE68" s="28">
        <v>11082729.049999999</v>
      </c>
    </row>
    <row r="69" spans="1:83" x14ac:dyDescent="0.35">
      <c r="A69" s="35" t="s">
        <v>270</v>
      </c>
      <c r="B69" s="16"/>
      <c r="C69" s="28">
        <v>20559.099999999999</v>
      </c>
      <c r="D69" s="28">
        <v>0</v>
      </c>
      <c r="E69" s="28">
        <v>197270.22000000003</v>
      </c>
      <c r="F69" s="28">
        <v>0</v>
      </c>
      <c r="G69" s="28">
        <v>0</v>
      </c>
      <c r="H69" s="28">
        <v>126396.45</v>
      </c>
      <c r="I69" s="28">
        <v>0</v>
      </c>
      <c r="J69" s="28">
        <v>11.88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11363.619999999999</v>
      </c>
      <c r="Q69" s="28">
        <v>2712.88</v>
      </c>
      <c r="R69" s="28">
        <v>543.54</v>
      </c>
      <c r="S69" s="28">
        <v>0</v>
      </c>
      <c r="T69" s="28">
        <v>0</v>
      </c>
      <c r="U69" s="28">
        <v>51721.890000000007</v>
      </c>
      <c r="V69" s="28">
        <v>17210.18</v>
      </c>
      <c r="W69" s="28">
        <v>0</v>
      </c>
      <c r="X69" s="28">
        <v>27</v>
      </c>
      <c r="Y69" s="28">
        <v>10876.92</v>
      </c>
      <c r="Z69" s="28">
        <v>6057.82</v>
      </c>
      <c r="AA69" s="28">
        <v>290.01</v>
      </c>
      <c r="AB69" s="28">
        <v>17666.36</v>
      </c>
      <c r="AC69" s="28">
        <v>8533.84</v>
      </c>
      <c r="AD69" s="28">
        <v>0</v>
      </c>
      <c r="AE69" s="28">
        <v>8406.25</v>
      </c>
      <c r="AF69" s="28">
        <v>0</v>
      </c>
      <c r="AG69" s="28">
        <v>155291.35999999999</v>
      </c>
      <c r="AH69" s="28">
        <v>0</v>
      </c>
      <c r="AI69" s="28">
        <v>0</v>
      </c>
      <c r="AJ69" s="28">
        <v>22196.95</v>
      </c>
      <c r="AK69" s="28">
        <v>2758.1700000000005</v>
      </c>
      <c r="AL69" s="28">
        <v>464.5</v>
      </c>
      <c r="AM69" s="28">
        <v>0</v>
      </c>
      <c r="AN69" s="28">
        <v>0</v>
      </c>
      <c r="AO69" s="28">
        <v>5965.2199999999993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2767.3400000000006</v>
      </c>
      <c r="AW69" s="28">
        <v>0</v>
      </c>
      <c r="AX69" s="28">
        <v>0</v>
      </c>
      <c r="AY69" s="28">
        <v>1960</v>
      </c>
      <c r="AZ69" s="28">
        <v>-585086.93999999994</v>
      </c>
      <c r="BA69" s="28">
        <v>0</v>
      </c>
      <c r="BB69" s="28">
        <v>183001.47</v>
      </c>
      <c r="BC69" s="28">
        <v>0</v>
      </c>
      <c r="BD69" s="28">
        <v>0</v>
      </c>
      <c r="BE69" s="28">
        <v>33624.69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34978.080000000002</v>
      </c>
      <c r="BM69" s="28">
        <v>0</v>
      </c>
      <c r="BN69" s="28">
        <v>1326382.1500000001</v>
      </c>
      <c r="BO69" s="28">
        <v>260</v>
      </c>
      <c r="BP69" s="28">
        <v>0</v>
      </c>
      <c r="BQ69" s="28">
        <v>0</v>
      </c>
      <c r="BR69" s="28">
        <v>0</v>
      </c>
      <c r="BS69" s="28">
        <v>12758.99</v>
      </c>
      <c r="BT69" s="28">
        <v>54.750000000000007</v>
      </c>
      <c r="BU69" s="28">
        <v>9250.57</v>
      </c>
      <c r="BV69" s="28">
        <v>0</v>
      </c>
      <c r="BW69" s="28">
        <v>0</v>
      </c>
      <c r="BX69" s="28">
        <v>0</v>
      </c>
      <c r="BY69" s="28">
        <v>104696.5</v>
      </c>
      <c r="BZ69" s="28">
        <v>40652.229999999996</v>
      </c>
      <c r="CA69" s="28">
        <v>48585.41</v>
      </c>
      <c r="CB69" s="28">
        <v>0</v>
      </c>
      <c r="CC69" s="28">
        <v>93472675.599999994</v>
      </c>
      <c r="CD69" s="28">
        <v>12938464.109999999</v>
      </c>
      <c r="CE69" s="28">
        <v>108291349.11</v>
      </c>
    </row>
    <row r="70" spans="1:83" x14ac:dyDescent="0.35">
      <c r="A70" s="29" t="s">
        <v>271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272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273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274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275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276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277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278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279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280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281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282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283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284</v>
      </c>
      <c r="B83" s="16"/>
      <c r="C83" s="20">
        <v>20559.099999999999</v>
      </c>
      <c r="D83" s="20">
        <v>0</v>
      </c>
      <c r="E83" s="26">
        <v>197270.22000000003</v>
      </c>
      <c r="F83" s="26">
        <v>0</v>
      </c>
      <c r="G83" s="20">
        <v>0</v>
      </c>
      <c r="H83" s="20">
        <v>126396.45</v>
      </c>
      <c r="I83" s="26">
        <v>0</v>
      </c>
      <c r="J83" s="26">
        <v>11.88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11363.619999999999</v>
      </c>
      <c r="Q83" s="26">
        <v>2712.88</v>
      </c>
      <c r="R83" s="27">
        <v>543.54</v>
      </c>
      <c r="S83" s="26">
        <v>0</v>
      </c>
      <c r="T83" s="20">
        <v>0</v>
      </c>
      <c r="U83" s="26">
        <v>51721.890000000007</v>
      </c>
      <c r="V83" s="26">
        <v>17210.18</v>
      </c>
      <c r="W83" s="20">
        <v>0</v>
      </c>
      <c r="X83" s="26">
        <v>27</v>
      </c>
      <c r="Y83" s="26">
        <v>10876.92</v>
      </c>
      <c r="Z83" s="26">
        <v>6057.82</v>
      </c>
      <c r="AA83" s="26">
        <v>290.01</v>
      </c>
      <c r="AB83" s="26">
        <v>17666.36</v>
      </c>
      <c r="AC83" s="26">
        <v>8533.84</v>
      </c>
      <c r="AD83" s="26">
        <v>0</v>
      </c>
      <c r="AE83" s="26">
        <v>8406.25</v>
      </c>
      <c r="AF83" s="26">
        <v>0</v>
      </c>
      <c r="AG83" s="26">
        <v>155291.35999999999</v>
      </c>
      <c r="AH83" s="26">
        <v>0</v>
      </c>
      <c r="AI83" s="26">
        <v>0</v>
      </c>
      <c r="AJ83" s="26">
        <v>22196.95</v>
      </c>
      <c r="AK83" s="26">
        <v>2758.1700000000005</v>
      </c>
      <c r="AL83" s="26">
        <v>464.5</v>
      </c>
      <c r="AM83" s="26">
        <v>0</v>
      </c>
      <c r="AN83" s="26">
        <v>0</v>
      </c>
      <c r="AO83" s="20">
        <v>5965.2199999999993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2767.3400000000006</v>
      </c>
      <c r="AW83" s="26">
        <v>0</v>
      </c>
      <c r="AX83" s="26">
        <v>0</v>
      </c>
      <c r="AY83" s="26">
        <v>1960</v>
      </c>
      <c r="AZ83" s="26">
        <v>-585086.93999999994</v>
      </c>
      <c r="BA83" s="26">
        <v>0</v>
      </c>
      <c r="BB83" s="26">
        <v>183001.47</v>
      </c>
      <c r="BC83" s="26">
        <v>0</v>
      </c>
      <c r="BD83" s="26">
        <v>0</v>
      </c>
      <c r="BE83" s="26">
        <v>33624.69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34978.080000000002</v>
      </c>
      <c r="BM83" s="26">
        <v>0</v>
      </c>
      <c r="BN83" s="26">
        <v>1326382.1500000001</v>
      </c>
      <c r="BO83" s="26">
        <v>260</v>
      </c>
      <c r="BP83" s="26">
        <v>0</v>
      </c>
      <c r="BQ83" s="26">
        <v>0</v>
      </c>
      <c r="BR83" s="26">
        <v>0</v>
      </c>
      <c r="BS83" s="26">
        <v>12758.99</v>
      </c>
      <c r="BT83" s="26">
        <v>54.750000000000007</v>
      </c>
      <c r="BU83" s="26">
        <v>9250.57</v>
      </c>
      <c r="BV83" s="26">
        <v>0</v>
      </c>
      <c r="BW83" s="26">
        <v>0</v>
      </c>
      <c r="BX83" s="26">
        <v>0</v>
      </c>
      <c r="BY83" s="26">
        <v>104696.5</v>
      </c>
      <c r="BZ83" s="26">
        <v>40652.229999999996</v>
      </c>
      <c r="CA83" s="26">
        <v>48585.41</v>
      </c>
      <c r="CB83" s="26">
        <v>0</v>
      </c>
      <c r="CC83" s="26">
        <v>93472675.599999994</v>
      </c>
      <c r="CD83" s="31">
        <v>12938464.109999999</v>
      </c>
      <c r="CE83" s="28">
        <v>108291349.11</v>
      </c>
    </row>
    <row r="84" spans="1:84" x14ac:dyDescent="0.35">
      <c r="A84" s="35" t="s">
        <v>285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3776162.72</v>
      </c>
      <c r="V84" s="20">
        <v>256405</v>
      </c>
      <c r="W84" s="20">
        <v>0</v>
      </c>
      <c r="X84" s="20">
        <v>0</v>
      </c>
      <c r="Y84" s="20">
        <v>3277.21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1250</v>
      </c>
      <c r="AZ84" s="20">
        <v>333671.15999999997</v>
      </c>
      <c r="BA84" s="20">
        <v>0</v>
      </c>
      <c r="BB84" s="20">
        <v>0</v>
      </c>
      <c r="BC84" s="20">
        <v>0</v>
      </c>
      <c r="BD84" s="20">
        <v>0</v>
      </c>
      <c r="BE84" s="20">
        <v>251241.81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2243548.21</v>
      </c>
      <c r="BO84" s="20">
        <v>0</v>
      </c>
      <c r="BP84" s="20">
        <v>0</v>
      </c>
      <c r="BQ84" s="20">
        <v>0</v>
      </c>
      <c r="BR84" s="20">
        <v>0</v>
      </c>
      <c r="BS84" s="20">
        <v>-149.99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100</v>
      </c>
      <c r="BZ84" s="20">
        <v>0</v>
      </c>
      <c r="CA84" s="20">
        <v>0</v>
      </c>
      <c r="CB84" s="20">
        <v>0</v>
      </c>
      <c r="CC84" s="20">
        <v>173562.73999999996</v>
      </c>
      <c r="CD84" s="31">
        <v>0</v>
      </c>
      <c r="CE84" s="28">
        <v>7039068.8599999994</v>
      </c>
    </row>
    <row r="85" spans="1:84" x14ac:dyDescent="0.35">
      <c r="A85" s="35" t="s">
        <v>286</v>
      </c>
      <c r="B85" s="28"/>
      <c r="C85" s="28">
        <v>6650702.2299999986</v>
      </c>
      <c r="D85" s="28">
        <v>0</v>
      </c>
      <c r="E85" s="28">
        <v>39289526.760000005</v>
      </c>
      <c r="F85" s="28">
        <v>0</v>
      </c>
      <c r="G85" s="28">
        <v>0</v>
      </c>
      <c r="H85" s="28">
        <v>7974995.7999999998</v>
      </c>
      <c r="I85" s="28">
        <v>0</v>
      </c>
      <c r="J85" s="28">
        <v>2473159.1500000004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18722764.040000007</v>
      </c>
      <c r="Q85" s="28">
        <v>1525489.67</v>
      </c>
      <c r="R85" s="28">
        <v>1519273.75</v>
      </c>
      <c r="S85" s="28">
        <v>2427379.5300000003</v>
      </c>
      <c r="T85" s="28">
        <v>0</v>
      </c>
      <c r="U85" s="28">
        <v>8033565.129999999</v>
      </c>
      <c r="V85" s="28">
        <v>7978424.2799999993</v>
      </c>
      <c r="W85" s="28">
        <v>808321.71000000008</v>
      </c>
      <c r="X85" s="28">
        <v>2039433.75</v>
      </c>
      <c r="Y85" s="28">
        <v>5503861.21</v>
      </c>
      <c r="Z85" s="28">
        <v>19965.7</v>
      </c>
      <c r="AA85" s="28">
        <v>455302.72</v>
      </c>
      <c r="AB85" s="28">
        <v>12141266.839999998</v>
      </c>
      <c r="AC85" s="28">
        <v>3020471.13</v>
      </c>
      <c r="AD85" s="28">
        <v>735779.86</v>
      </c>
      <c r="AE85" s="28">
        <v>1811100.9499999997</v>
      </c>
      <c r="AF85" s="28">
        <v>0</v>
      </c>
      <c r="AG85" s="28">
        <v>16934568.759999998</v>
      </c>
      <c r="AH85" s="28">
        <v>0</v>
      </c>
      <c r="AI85" s="28">
        <v>0</v>
      </c>
      <c r="AJ85" s="28">
        <v>4777034.6800000006</v>
      </c>
      <c r="AK85" s="28">
        <v>415642.56</v>
      </c>
      <c r="AL85" s="28">
        <v>268412.27999999997</v>
      </c>
      <c r="AM85" s="28">
        <v>0</v>
      </c>
      <c r="AN85" s="28">
        <v>0</v>
      </c>
      <c r="AO85" s="28">
        <v>1757402.0000000002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658873.78999999992</v>
      </c>
      <c r="AW85" s="28">
        <v>0</v>
      </c>
      <c r="AX85" s="28">
        <v>105839.38</v>
      </c>
      <c r="AY85" s="28">
        <v>1374425.4100000001</v>
      </c>
      <c r="AZ85" s="28">
        <v>1821083.84</v>
      </c>
      <c r="BA85" s="28">
        <v>0</v>
      </c>
      <c r="BB85" s="28">
        <v>2347300.8400000003</v>
      </c>
      <c r="BC85" s="28">
        <v>0</v>
      </c>
      <c r="BD85" s="28">
        <v>45517.73</v>
      </c>
      <c r="BE85" s="28">
        <v>10914370.75</v>
      </c>
      <c r="BF85" s="28">
        <v>0</v>
      </c>
      <c r="BG85" s="28">
        <v>11962.15</v>
      </c>
      <c r="BH85" s="28">
        <v>479396.07</v>
      </c>
      <c r="BI85" s="28">
        <v>0</v>
      </c>
      <c r="BJ85" s="28">
        <v>0</v>
      </c>
      <c r="BK85" s="28">
        <v>0</v>
      </c>
      <c r="BL85" s="28">
        <v>2443629.66</v>
      </c>
      <c r="BM85" s="28">
        <v>0</v>
      </c>
      <c r="BN85" s="28">
        <v>9298358.3399999999</v>
      </c>
      <c r="BO85" s="28">
        <v>7550542.7999999998</v>
      </c>
      <c r="BP85" s="28">
        <v>310</v>
      </c>
      <c r="BQ85" s="28">
        <v>0</v>
      </c>
      <c r="BR85" s="28">
        <v>0</v>
      </c>
      <c r="BS85" s="28">
        <v>179802.27999999997</v>
      </c>
      <c r="BT85" s="28">
        <v>173593.86000000002</v>
      </c>
      <c r="BU85" s="28">
        <v>9250.57</v>
      </c>
      <c r="BV85" s="28">
        <v>358</v>
      </c>
      <c r="BW85" s="28">
        <v>4588624.26</v>
      </c>
      <c r="BX85" s="28">
        <v>0</v>
      </c>
      <c r="BY85" s="28">
        <v>2942599.57</v>
      </c>
      <c r="BZ85" s="28">
        <v>3319596.5100000007</v>
      </c>
      <c r="CA85" s="28">
        <v>447219.44000000006</v>
      </c>
      <c r="CB85" s="28">
        <v>55313.36</v>
      </c>
      <c r="CC85" s="28">
        <v>105201893.48</v>
      </c>
      <c r="CD85" s="28">
        <v>12938464.109999999</v>
      </c>
      <c r="CE85" s="28">
        <v>314192170.69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26694247.059999999</v>
      </c>
      <c r="D87" s="20">
        <v>0</v>
      </c>
      <c r="E87" s="20">
        <v>177793345.64000005</v>
      </c>
      <c r="F87" s="20">
        <v>0</v>
      </c>
      <c r="G87" s="20">
        <v>0</v>
      </c>
      <c r="H87" s="20">
        <v>33048935.07</v>
      </c>
      <c r="I87" s="20">
        <v>0</v>
      </c>
      <c r="J87" s="20">
        <v>11098615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47373998.219999999</v>
      </c>
      <c r="Q87" s="20">
        <v>5907901</v>
      </c>
      <c r="R87" s="20">
        <v>2114384</v>
      </c>
      <c r="S87" s="20">
        <v>0</v>
      </c>
      <c r="T87" s="20">
        <v>0</v>
      </c>
      <c r="U87" s="20">
        <v>31112293.159999993</v>
      </c>
      <c r="V87" s="20">
        <v>52908508.260000005</v>
      </c>
      <c r="W87" s="20">
        <v>2671492.2800000003</v>
      </c>
      <c r="X87" s="20">
        <v>9860523.2200000007</v>
      </c>
      <c r="Y87" s="20">
        <v>8846608.0800000001</v>
      </c>
      <c r="Z87" s="20">
        <v>7355</v>
      </c>
      <c r="AA87" s="20">
        <v>358689.17</v>
      </c>
      <c r="AB87" s="20">
        <v>34399776.319999985</v>
      </c>
      <c r="AC87" s="20">
        <v>36186474</v>
      </c>
      <c r="AD87" s="20">
        <v>4616322</v>
      </c>
      <c r="AE87" s="20">
        <v>3399147</v>
      </c>
      <c r="AF87" s="20">
        <v>0</v>
      </c>
      <c r="AG87" s="20">
        <v>28622288.5</v>
      </c>
      <c r="AH87" s="20">
        <v>0</v>
      </c>
      <c r="AI87" s="20">
        <v>0</v>
      </c>
      <c r="AJ87" s="20">
        <v>28825</v>
      </c>
      <c r="AK87" s="20">
        <v>2288370</v>
      </c>
      <c r="AL87" s="20">
        <v>1488336</v>
      </c>
      <c r="AM87" s="20">
        <v>0</v>
      </c>
      <c r="AN87" s="20">
        <v>0</v>
      </c>
      <c r="AO87" s="20">
        <v>16301184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537127617.98000002</v>
      </c>
    </row>
    <row r="88" spans="1:84" x14ac:dyDescent="0.35">
      <c r="A88" s="22" t="s">
        <v>289</v>
      </c>
      <c r="B88" s="16"/>
      <c r="C88" s="20">
        <v>200458</v>
      </c>
      <c r="D88" s="20">
        <v>0</v>
      </c>
      <c r="E88" s="20">
        <v>37310911.82</v>
      </c>
      <c r="F88" s="20">
        <v>0</v>
      </c>
      <c r="G88" s="20">
        <v>0</v>
      </c>
      <c r="H88" s="20">
        <v>6838613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106209505.31000002</v>
      </c>
      <c r="Q88" s="20">
        <v>9626645</v>
      </c>
      <c r="R88" s="20">
        <v>889508</v>
      </c>
      <c r="S88" s="20">
        <v>0</v>
      </c>
      <c r="T88" s="20">
        <v>0</v>
      </c>
      <c r="U88" s="20">
        <v>37502597.18</v>
      </c>
      <c r="V88" s="20">
        <v>40982191.269999996</v>
      </c>
      <c r="W88" s="20">
        <v>5477734.0000000009</v>
      </c>
      <c r="X88" s="20">
        <v>27193734.780000005</v>
      </c>
      <c r="Y88" s="20">
        <v>29719687.68</v>
      </c>
      <c r="Z88" s="20">
        <v>0</v>
      </c>
      <c r="AA88" s="20">
        <v>6648797.8999999994</v>
      </c>
      <c r="AB88" s="20">
        <v>25018970.110000003</v>
      </c>
      <c r="AC88" s="20">
        <v>5775811.0099999998</v>
      </c>
      <c r="AD88" s="20">
        <v>146114</v>
      </c>
      <c r="AE88" s="20">
        <v>1713415</v>
      </c>
      <c r="AF88" s="20">
        <v>0</v>
      </c>
      <c r="AG88" s="20">
        <v>112431336.24000001</v>
      </c>
      <c r="AH88" s="20">
        <v>0</v>
      </c>
      <c r="AI88" s="20">
        <v>0</v>
      </c>
      <c r="AJ88" s="20">
        <v>10879135.719999999</v>
      </c>
      <c r="AK88" s="20">
        <v>156610</v>
      </c>
      <c r="AL88" s="20">
        <v>102499</v>
      </c>
      <c r="AM88" s="20">
        <v>0</v>
      </c>
      <c r="AN88" s="20">
        <v>0</v>
      </c>
      <c r="AO88" s="20">
        <v>2332305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467156580.0200001</v>
      </c>
    </row>
    <row r="89" spans="1:84" x14ac:dyDescent="0.35">
      <c r="A89" s="22" t="s">
        <v>290</v>
      </c>
      <c r="B89" s="16"/>
      <c r="C89" s="28">
        <v>26894705.059999999</v>
      </c>
      <c r="D89" s="28">
        <v>0</v>
      </c>
      <c r="E89" s="28">
        <v>215104257.46000004</v>
      </c>
      <c r="F89" s="28">
        <v>0</v>
      </c>
      <c r="G89" s="28">
        <v>0</v>
      </c>
      <c r="H89" s="28">
        <v>39887548.07</v>
      </c>
      <c r="I89" s="28">
        <v>0</v>
      </c>
      <c r="J89" s="28">
        <v>11098615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153583503.53000003</v>
      </c>
      <c r="Q89" s="28">
        <v>15534546</v>
      </c>
      <c r="R89" s="28">
        <v>3003892</v>
      </c>
      <c r="S89" s="28">
        <v>0</v>
      </c>
      <c r="T89" s="28">
        <v>0</v>
      </c>
      <c r="U89" s="28">
        <v>68614890.339999989</v>
      </c>
      <c r="V89" s="28">
        <v>93890699.530000001</v>
      </c>
      <c r="W89" s="28">
        <v>8149226.2800000012</v>
      </c>
      <c r="X89" s="28">
        <v>37054258.000000007</v>
      </c>
      <c r="Y89" s="28">
        <v>38566295.759999998</v>
      </c>
      <c r="Z89" s="28">
        <v>7355</v>
      </c>
      <c r="AA89" s="28">
        <v>7007487.0699999994</v>
      </c>
      <c r="AB89" s="28">
        <v>59418746.429999992</v>
      </c>
      <c r="AC89" s="28">
        <v>41962285.009999998</v>
      </c>
      <c r="AD89" s="28">
        <v>4762436</v>
      </c>
      <c r="AE89" s="28">
        <v>5112562</v>
      </c>
      <c r="AF89" s="28">
        <v>0</v>
      </c>
      <c r="AG89" s="28">
        <v>141053624.74000001</v>
      </c>
      <c r="AH89" s="28">
        <v>0</v>
      </c>
      <c r="AI89" s="28">
        <v>0</v>
      </c>
      <c r="AJ89" s="28">
        <v>10907960.719999999</v>
      </c>
      <c r="AK89" s="28">
        <v>2444980</v>
      </c>
      <c r="AL89" s="28">
        <v>1590835</v>
      </c>
      <c r="AM89" s="28">
        <v>0</v>
      </c>
      <c r="AN89" s="28">
        <v>0</v>
      </c>
      <c r="AO89" s="28">
        <v>18633489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1004284198</v>
      </c>
    </row>
    <row r="90" spans="1:84" x14ac:dyDescent="0.35">
      <c r="A90" s="35" t="s">
        <v>291</v>
      </c>
      <c r="B90" s="28"/>
      <c r="C90" s="20">
        <v>6385.260000000002</v>
      </c>
      <c r="D90" s="20">
        <v>0</v>
      </c>
      <c r="E90" s="20">
        <v>62960.519999999939</v>
      </c>
      <c r="F90" s="20">
        <v>0</v>
      </c>
      <c r="G90" s="20">
        <v>0</v>
      </c>
      <c r="H90" s="20">
        <v>12116.169999999993</v>
      </c>
      <c r="I90" s="20">
        <v>0</v>
      </c>
      <c r="J90" s="20">
        <v>1251.0699999999997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25605.489999999998</v>
      </c>
      <c r="Q90" s="20">
        <v>1648.4399999999998</v>
      </c>
      <c r="R90" s="20">
        <v>390.1</v>
      </c>
      <c r="S90" s="20">
        <v>4581.74</v>
      </c>
      <c r="T90" s="20">
        <v>0</v>
      </c>
      <c r="U90" s="20">
        <v>5579.6399999999994</v>
      </c>
      <c r="V90" s="20">
        <v>15765.999999999991</v>
      </c>
      <c r="W90" s="20">
        <v>954.1</v>
      </c>
      <c r="X90" s="20">
        <v>6089.86</v>
      </c>
      <c r="Y90" s="20">
        <v>14684.159999999998</v>
      </c>
      <c r="Z90" s="20">
        <v>0</v>
      </c>
      <c r="AA90" s="20">
        <v>834.57</v>
      </c>
      <c r="AB90" s="20">
        <v>4104.3200000000006</v>
      </c>
      <c r="AC90" s="20">
        <v>3155.2900000000004</v>
      </c>
      <c r="AD90" s="20">
        <v>376.03999999999996</v>
      </c>
      <c r="AE90" s="20">
        <v>4304.33</v>
      </c>
      <c r="AF90" s="20">
        <v>0</v>
      </c>
      <c r="AG90" s="20">
        <v>30223.499999999989</v>
      </c>
      <c r="AH90" s="20">
        <v>0</v>
      </c>
      <c r="AI90" s="20">
        <v>0</v>
      </c>
      <c r="AJ90" s="20">
        <v>5572</v>
      </c>
      <c r="AK90" s="20">
        <v>1333.87</v>
      </c>
      <c r="AL90" s="20">
        <v>197.55</v>
      </c>
      <c r="AM90" s="20">
        <v>0</v>
      </c>
      <c r="AN90" s="20">
        <v>0</v>
      </c>
      <c r="AO90" s="20">
        <v>6560.9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11674.660000000002</v>
      </c>
      <c r="AZ90" s="20">
        <v>1088.9000000000001</v>
      </c>
      <c r="BA90" s="20">
        <v>0</v>
      </c>
      <c r="BB90" s="20">
        <v>580.65</v>
      </c>
      <c r="BC90" s="20">
        <v>0</v>
      </c>
      <c r="BD90" s="20">
        <v>4158.87</v>
      </c>
      <c r="BE90" s="20">
        <v>176656.05999999982</v>
      </c>
      <c r="BF90" s="20">
        <v>0</v>
      </c>
      <c r="BG90" s="20">
        <v>117.27</v>
      </c>
      <c r="BH90" s="20">
        <v>547.15</v>
      </c>
      <c r="BI90" s="20">
        <v>0</v>
      </c>
      <c r="BJ90" s="20">
        <v>775.07</v>
      </c>
      <c r="BK90" s="20">
        <v>0</v>
      </c>
      <c r="BL90" s="20">
        <v>4087.78</v>
      </c>
      <c r="BM90" s="20">
        <v>0</v>
      </c>
      <c r="BN90" s="20">
        <v>6690.3</v>
      </c>
      <c r="BO90" s="20">
        <v>224.97</v>
      </c>
      <c r="BP90" s="20">
        <v>0</v>
      </c>
      <c r="BQ90" s="20">
        <v>0</v>
      </c>
      <c r="BR90" s="20">
        <v>0</v>
      </c>
      <c r="BS90" s="20">
        <v>540.88</v>
      </c>
      <c r="BT90" s="20">
        <v>401.38</v>
      </c>
      <c r="BU90" s="20">
        <v>0</v>
      </c>
      <c r="BV90" s="20">
        <v>1327.0500000000002</v>
      </c>
      <c r="BW90" s="20">
        <v>0</v>
      </c>
      <c r="BX90" s="20">
        <v>0</v>
      </c>
      <c r="BY90" s="20">
        <v>4522.9039999999995</v>
      </c>
      <c r="BZ90" s="20">
        <v>63.43</v>
      </c>
      <c r="CA90" s="20">
        <v>201.67</v>
      </c>
      <c r="CB90" s="20">
        <v>1068.0900000000001</v>
      </c>
      <c r="CC90" s="20">
        <v>6927.27</v>
      </c>
      <c r="CD90" s="234" t="s">
        <v>248</v>
      </c>
      <c r="CE90" s="28">
        <v>436329.27399999974</v>
      </c>
      <c r="CF90" s="28">
        <v>0</v>
      </c>
    </row>
    <row r="91" spans="1:84" x14ac:dyDescent="0.35">
      <c r="A91" s="22" t="s">
        <v>292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 t="s">
        <v>262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 t="s">
        <v>262</v>
      </c>
    </row>
    <row r="92" spans="1:84" x14ac:dyDescent="0.35">
      <c r="A92" s="22" t="s">
        <v>293</v>
      </c>
      <c r="B92" s="16"/>
      <c r="C92" s="20">
        <v>1443.7557414806888</v>
      </c>
      <c r="D92" s="20">
        <v>0</v>
      </c>
      <c r="E92" s="20">
        <v>14235.851357127134</v>
      </c>
      <c r="F92" s="20">
        <v>0</v>
      </c>
      <c r="G92" s="20">
        <v>0</v>
      </c>
      <c r="H92" s="20">
        <v>2739.5579823305643</v>
      </c>
      <c r="I92" s="20">
        <v>0</v>
      </c>
      <c r="J92" s="20">
        <v>282.87642092792527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5789.5956000110164</v>
      </c>
      <c r="Q92" s="20">
        <v>372.72479342836868</v>
      </c>
      <c r="R92" s="20">
        <v>88.204570330983628</v>
      </c>
      <c r="S92" s="20">
        <v>1035.9661832050267</v>
      </c>
      <c r="T92" s="20">
        <v>0</v>
      </c>
      <c r="U92" s="20">
        <v>1261.5989459153279</v>
      </c>
      <c r="V92" s="20">
        <v>3564.8122426000691</v>
      </c>
      <c r="W92" s="20">
        <v>215.72925032758644</v>
      </c>
      <c r="X92" s="20">
        <v>1376.9635597945241</v>
      </c>
      <c r="Y92" s="20">
        <v>3320.2000088987857</v>
      </c>
      <c r="Z92" s="20">
        <v>0</v>
      </c>
      <c r="AA92" s="20">
        <v>188.70261025667523</v>
      </c>
      <c r="AB92" s="20">
        <v>928.01789823343438</v>
      </c>
      <c r="AC92" s="20">
        <v>713.43501338028545</v>
      </c>
      <c r="AD92" s="20">
        <v>85.025497634614396</v>
      </c>
      <c r="AE92" s="20">
        <v>973.24167703861247</v>
      </c>
      <c r="AF92" s="20">
        <v>0</v>
      </c>
      <c r="AG92" s="20">
        <v>6833.7627054562481</v>
      </c>
      <c r="AH92" s="20">
        <v>0</v>
      </c>
      <c r="AI92" s="20">
        <v>0</v>
      </c>
      <c r="AJ92" s="20">
        <v>1259.8714839380691</v>
      </c>
      <c r="AK92" s="20">
        <v>301.59812926785213</v>
      </c>
      <c r="AL92" s="20">
        <v>44.667554137107963</v>
      </c>
      <c r="AM92" s="20">
        <v>0</v>
      </c>
      <c r="AN92" s="20">
        <v>0</v>
      </c>
      <c r="AO92" s="20">
        <v>1483.469278350552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131.28937134756637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123.71476712790998</v>
      </c>
      <c r="BI92" s="20">
        <v>0</v>
      </c>
      <c r="BJ92" s="25" t="s">
        <v>248</v>
      </c>
      <c r="BK92" s="20">
        <v>0</v>
      </c>
      <c r="BL92" s="20">
        <v>924.27807871722189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122.29707254709669</v>
      </c>
      <c r="BT92" s="20">
        <v>90.755063930915682</v>
      </c>
      <c r="BU92" s="20">
        <v>0</v>
      </c>
      <c r="BV92" s="20">
        <v>300.0560755132833</v>
      </c>
      <c r="BW92" s="20">
        <v>0</v>
      </c>
      <c r="BX92" s="20">
        <v>0</v>
      </c>
      <c r="BY92" s="20">
        <v>1022.6629171194235</v>
      </c>
      <c r="BZ92" s="20">
        <v>14.342004347844888</v>
      </c>
      <c r="CA92" s="20">
        <v>45.599117402331366</v>
      </c>
      <c r="CB92" s="20">
        <v>241.50325435739634</v>
      </c>
      <c r="CC92" s="25" t="s">
        <v>248</v>
      </c>
      <c r="CD92" s="25" t="s">
        <v>248</v>
      </c>
      <c r="CE92" s="28">
        <v>51556.12622648244</v>
      </c>
      <c r="CF92" s="16"/>
    </row>
    <row r="93" spans="1:84" x14ac:dyDescent="0.35">
      <c r="A93" s="22" t="s">
        <v>294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295</v>
      </c>
      <c r="B94" s="16"/>
      <c r="C94" s="245">
        <v>32.689581730769234</v>
      </c>
      <c r="D94" s="245">
        <v>0</v>
      </c>
      <c r="E94" s="245">
        <v>158.92377403846154</v>
      </c>
      <c r="F94" s="245">
        <v>0</v>
      </c>
      <c r="G94" s="245">
        <v>0</v>
      </c>
      <c r="H94" s="245">
        <v>16.549807692307692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24.203384615384614</v>
      </c>
      <c r="Q94" s="246">
        <v>7.9557259615384615</v>
      </c>
      <c r="R94" s="246">
        <v>6.1298076923076922E-3</v>
      </c>
      <c r="S94" s="247">
        <v>0</v>
      </c>
      <c r="T94" s="247">
        <v>0</v>
      </c>
      <c r="U94" s="248">
        <v>0</v>
      </c>
      <c r="V94" s="246">
        <v>8.9651826923076907</v>
      </c>
      <c r="W94" s="246">
        <v>0</v>
      </c>
      <c r="X94" s="246">
        <v>0.19833653846153848</v>
      </c>
      <c r="Y94" s="246">
        <v>0.24181730769230769</v>
      </c>
      <c r="Z94" s="246">
        <v>0</v>
      </c>
      <c r="AA94" s="246">
        <v>0</v>
      </c>
      <c r="AB94" s="247">
        <v>0</v>
      </c>
      <c r="AC94" s="246">
        <v>0.47485576923076928</v>
      </c>
      <c r="AD94" s="246">
        <v>0</v>
      </c>
      <c r="AE94" s="246">
        <v>0</v>
      </c>
      <c r="AF94" s="246">
        <v>0</v>
      </c>
      <c r="AG94" s="246">
        <v>40.756100961538465</v>
      </c>
      <c r="AH94" s="246">
        <v>0</v>
      </c>
      <c r="AI94" s="246">
        <v>0</v>
      </c>
      <c r="AJ94" s="246">
        <v>2.8456586538461535</v>
      </c>
      <c r="AK94" s="246">
        <v>0</v>
      </c>
      <c r="AL94" s="246">
        <v>0</v>
      </c>
      <c r="AM94" s="246">
        <v>0</v>
      </c>
      <c r="AN94" s="246">
        <v>0</v>
      </c>
      <c r="AO94" s="246">
        <v>7.8863990384615379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0.20704807692307695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301.9038028846154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3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4">
        <v>138</v>
      </c>
      <c r="D97" s="38"/>
      <c r="E97" s="39"/>
      <c r="F97" s="12"/>
    </row>
    <row r="98" spans="1:6" x14ac:dyDescent="0.35">
      <c r="A98" s="28" t="s">
        <v>301</v>
      </c>
      <c r="B98" s="36" t="s">
        <v>300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300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300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300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300</v>
      </c>
      <c r="C102" s="255">
        <v>98026</v>
      </c>
      <c r="D102" s="38"/>
      <c r="E102" s="39"/>
      <c r="F102" s="12"/>
    </row>
    <row r="103" spans="1:6" x14ac:dyDescent="0.35">
      <c r="A103" s="28" t="s">
        <v>310</v>
      </c>
      <c r="B103" s="36" t="s">
        <v>300</v>
      </c>
      <c r="C103" s="255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300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300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300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300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300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300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300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300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300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3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300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300</v>
      </c>
      <c r="C127" s="43">
        <v>7925</v>
      </c>
      <c r="D127" s="46">
        <v>49768</v>
      </c>
      <c r="E127" s="16"/>
    </row>
    <row r="128" spans="1:5" x14ac:dyDescent="0.35">
      <c r="A128" s="16" t="s">
        <v>339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300</v>
      </c>
      <c r="C130" s="43">
        <v>860</v>
      </c>
      <c r="D130" s="46">
        <v>2179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300</v>
      </c>
      <c r="C132" s="43">
        <v>13</v>
      </c>
      <c r="D132" s="16"/>
      <c r="E132" s="16"/>
    </row>
    <row r="133" spans="1:5" x14ac:dyDescent="0.35">
      <c r="A133" s="16" t="s">
        <v>344</v>
      </c>
      <c r="B133" s="42" t="s">
        <v>300</v>
      </c>
      <c r="C133" s="43">
        <v>44</v>
      </c>
      <c r="D133" s="16"/>
      <c r="E133" s="16"/>
    </row>
    <row r="134" spans="1:5" x14ac:dyDescent="0.35">
      <c r="A134" s="16" t="s">
        <v>345</v>
      </c>
      <c r="B134" s="42" t="s">
        <v>300</v>
      </c>
      <c r="C134" s="43">
        <v>60</v>
      </c>
      <c r="D134" s="16"/>
      <c r="E134" s="16"/>
    </row>
    <row r="135" spans="1:5" x14ac:dyDescent="0.35">
      <c r="A135" s="16" t="s">
        <v>346</v>
      </c>
      <c r="B135" s="42" t="s">
        <v>300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300</v>
      </c>
      <c r="C136" s="43">
        <v>13</v>
      </c>
      <c r="D136" s="16"/>
      <c r="E136" s="16"/>
    </row>
    <row r="137" spans="1:5" x14ac:dyDescent="0.35">
      <c r="A137" s="16" t="s">
        <v>348</v>
      </c>
      <c r="B137" s="42" t="s">
        <v>300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25</v>
      </c>
      <c r="D138" s="16"/>
      <c r="E138" s="16"/>
    </row>
    <row r="139" spans="1:5" x14ac:dyDescent="0.35">
      <c r="A139" s="16" t="s">
        <v>349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300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300</v>
      </c>
      <c r="C142" s="43">
        <v>31</v>
      </c>
      <c r="D142" s="16"/>
      <c r="E142" s="16"/>
    </row>
    <row r="143" spans="1:5" x14ac:dyDescent="0.35">
      <c r="A143" s="16" t="s">
        <v>352</v>
      </c>
      <c r="B143" s="16"/>
      <c r="C143" s="23">
        <v>164</v>
      </c>
      <c r="D143" s="16"/>
      <c r="E143" s="28">
        <v>186</v>
      </c>
    </row>
    <row r="144" spans="1:5" x14ac:dyDescent="0.35">
      <c r="A144" s="16" t="s">
        <v>353</v>
      </c>
      <c r="B144" s="42" t="s">
        <v>300</v>
      </c>
      <c r="C144" s="43">
        <v>217</v>
      </c>
      <c r="D144" s="16"/>
      <c r="E144" s="16"/>
    </row>
    <row r="145" spans="1:6" x14ac:dyDescent="0.35">
      <c r="A145" s="16" t="s">
        <v>354</v>
      </c>
      <c r="B145" s="42" t="s">
        <v>300</v>
      </c>
      <c r="C145" s="43">
        <v>18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3786</v>
      </c>
      <c r="C154" s="46">
        <v>1506</v>
      </c>
      <c r="D154" s="46">
        <v>2632</v>
      </c>
      <c r="E154" s="28">
        <v>7924</v>
      </c>
    </row>
    <row r="155" spans="1:6" x14ac:dyDescent="0.35">
      <c r="A155" s="16" t="s">
        <v>242</v>
      </c>
      <c r="B155" s="46">
        <v>23778</v>
      </c>
      <c r="C155" s="46">
        <v>9459</v>
      </c>
      <c r="D155" s="46">
        <v>16531</v>
      </c>
      <c r="E155" s="28">
        <v>49768</v>
      </c>
    </row>
    <row r="156" spans="1:6" x14ac:dyDescent="0.35">
      <c r="A156" s="16" t="s">
        <v>360</v>
      </c>
      <c r="B156" s="46">
        <v>108315</v>
      </c>
      <c r="C156" s="46">
        <v>43088</v>
      </c>
      <c r="D156" s="46">
        <v>75306</v>
      </c>
      <c r="E156" s="28">
        <v>226709</v>
      </c>
    </row>
    <row r="157" spans="1:6" x14ac:dyDescent="0.35">
      <c r="A157" s="16" t="s">
        <v>288</v>
      </c>
      <c r="B157" s="46">
        <v>298265119</v>
      </c>
      <c r="C157" s="46">
        <v>105840527</v>
      </c>
      <c r="D157" s="46">
        <v>133021971</v>
      </c>
      <c r="E157" s="28">
        <v>537127617</v>
      </c>
      <c r="F157" s="14"/>
    </row>
    <row r="158" spans="1:6" x14ac:dyDescent="0.35">
      <c r="A158" s="16" t="s">
        <v>289</v>
      </c>
      <c r="B158" s="46">
        <v>181554408</v>
      </c>
      <c r="C158" s="46">
        <v>85030988</v>
      </c>
      <c r="D158" s="46">
        <v>200571184</v>
      </c>
      <c r="E158" s="28">
        <v>467156580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300</v>
      </c>
      <c r="C181" s="43">
        <v>7408827</v>
      </c>
      <c r="D181" s="16"/>
      <c r="E181" s="16"/>
    </row>
    <row r="182" spans="1:5" x14ac:dyDescent="0.35">
      <c r="A182" s="16" t="s">
        <v>370</v>
      </c>
      <c r="B182" s="42" t="s">
        <v>300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300</v>
      </c>
      <c r="C183" s="43">
        <v>0</v>
      </c>
      <c r="D183" s="16"/>
      <c r="E183" s="16"/>
    </row>
    <row r="184" spans="1:5" x14ac:dyDescent="0.35">
      <c r="A184" s="16" t="s">
        <v>372</v>
      </c>
      <c r="B184" s="42" t="s">
        <v>300</v>
      </c>
      <c r="C184" s="43">
        <v>7305</v>
      </c>
      <c r="D184" s="16"/>
      <c r="E184" s="16"/>
    </row>
    <row r="185" spans="1:5" x14ac:dyDescent="0.35">
      <c r="A185" s="16" t="s">
        <v>373</v>
      </c>
      <c r="B185" s="42" t="s">
        <v>300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300</v>
      </c>
      <c r="C186" s="43">
        <v>6806673</v>
      </c>
      <c r="D186" s="16"/>
      <c r="E186" s="16"/>
    </row>
    <row r="187" spans="1:5" x14ac:dyDescent="0.35">
      <c r="A187" s="16" t="s">
        <v>375</v>
      </c>
      <c r="B187" s="42" t="s">
        <v>300</v>
      </c>
      <c r="C187" s="43">
        <v>584142</v>
      </c>
      <c r="D187" s="16"/>
      <c r="E187" s="16"/>
    </row>
    <row r="188" spans="1:5" x14ac:dyDescent="0.35">
      <c r="A188" s="16" t="s">
        <v>375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14806947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300</v>
      </c>
      <c r="C191" s="43">
        <v>10584125</v>
      </c>
      <c r="D191" s="16"/>
      <c r="E191" s="16"/>
    </row>
    <row r="192" spans="1:5" x14ac:dyDescent="0.35">
      <c r="A192" s="16" t="s">
        <v>378</v>
      </c>
      <c r="B192" s="42" t="s">
        <v>300</v>
      </c>
      <c r="C192" s="43">
        <v>498604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11082729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300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300</v>
      </c>
      <c r="C196" s="43">
        <v>182351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182351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300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300</v>
      </c>
      <c r="C200" s="43">
        <v>2119277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8650854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10770131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300</v>
      </c>
      <c r="C204" s="43">
        <v>-84721</v>
      </c>
      <c r="D204" s="16"/>
      <c r="E204" s="16"/>
    </row>
    <row r="205" spans="1:5" x14ac:dyDescent="0.35">
      <c r="A205" s="16" t="s">
        <v>387</v>
      </c>
      <c r="B205" s="42" t="s">
        <v>300</v>
      </c>
      <c r="C205" s="43">
        <v>2070702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1985981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0</v>
      </c>
      <c r="C211" s="43">
        <v>0</v>
      </c>
      <c r="D211" s="46">
        <v>0</v>
      </c>
      <c r="E211" s="28">
        <v>0</v>
      </c>
    </row>
    <row r="212" spans="1:5" x14ac:dyDescent="0.35">
      <c r="A212" s="16" t="s">
        <v>395</v>
      </c>
      <c r="B212" s="46">
        <v>18240495.110000003</v>
      </c>
      <c r="C212" s="43">
        <v>1853304.1900000013</v>
      </c>
      <c r="D212" s="46">
        <v>0</v>
      </c>
      <c r="E212" s="28">
        <v>20093799.300000004</v>
      </c>
    </row>
    <row r="213" spans="1:5" x14ac:dyDescent="0.35">
      <c r="A213" s="16" t="s">
        <v>396</v>
      </c>
      <c r="B213" s="46">
        <v>62104235.530000001</v>
      </c>
      <c r="C213" s="43">
        <v>238207</v>
      </c>
      <c r="D213" s="46">
        <v>0</v>
      </c>
      <c r="E213" s="28">
        <v>62342442.530000001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3372079.62</v>
      </c>
      <c r="C215" s="43">
        <v>4.6566128730773926E-10</v>
      </c>
      <c r="D215" s="46">
        <v>0</v>
      </c>
      <c r="E215" s="28">
        <v>3372079.6200000006</v>
      </c>
    </row>
    <row r="216" spans="1:5" x14ac:dyDescent="0.35">
      <c r="A216" s="16" t="s">
        <v>399</v>
      </c>
      <c r="B216" s="46">
        <v>60032382.43</v>
      </c>
      <c r="C216" s="43">
        <v>552742.16000000387</v>
      </c>
      <c r="D216" s="46">
        <v>0</v>
      </c>
      <c r="E216" s="28">
        <v>60585124.590000004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2040270.89</v>
      </c>
      <c r="C219" s="43">
        <v>8516318</v>
      </c>
      <c r="D219" s="46">
        <v>2783220</v>
      </c>
      <c r="E219" s="28">
        <v>7773368.8900000006</v>
      </c>
    </row>
    <row r="220" spans="1:5" x14ac:dyDescent="0.35">
      <c r="A220" s="16" t="s">
        <v>230</v>
      </c>
      <c r="B220" s="28">
        <v>145789463.57999998</v>
      </c>
      <c r="C220" s="235">
        <v>11160571.350000005</v>
      </c>
      <c r="D220" s="28">
        <v>2783220</v>
      </c>
      <c r="E220" s="28">
        <v>154166814.93000001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5022006.54</v>
      </c>
      <c r="C225" s="43">
        <v>1229312.2000000002</v>
      </c>
      <c r="D225" s="46">
        <v>0</v>
      </c>
      <c r="E225" s="28">
        <v>6251318.7400000002</v>
      </c>
    </row>
    <row r="226" spans="1:6" x14ac:dyDescent="0.35">
      <c r="A226" s="16" t="s">
        <v>396</v>
      </c>
      <c r="B226" s="46">
        <v>17893501</v>
      </c>
      <c r="C226" s="43">
        <v>3043019.5200000033</v>
      </c>
      <c r="D226" s="46">
        <v>0</v>
      </c>
      <c r="E226" s="28">
        <v>20936520.520000003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1481425.43</v>
      </c>
      <c r="C228" s="43">
        <v>342171.42999999993</v>
      </c>
      <c r="D228" s="46">
        <v>0</v>
      </c>
      <c r="E228" s="28">
        <v>1823596.8599999999</v>
      </c>
    </row>
    <row r="229" spans="1:6" x14ac:dyDescent="0.35">
      <c r="A229" s="16" t="s">
        <v>399</v>
      </c>
      <c r="B229" s="46">
        <v>50936625.189999998</v>
      </c>
      <c r="C229" s="43">
        <v>2735627.4000000134</v>
      </c>
      <c r="D229" s="46">
        <v>0</v>
      </c>
      <c r="E229" s="28">
        <v>53672252.590000011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75333558.159999996</v>
      </c>
      <c r="C233" s="235">
        <v>7350130.5500000166</v>
      </c>
      <c r="D233" s="28">
        <v>0</v>
      </c>
      <c r="E233" s="28">
        <v>82683688.710000008</v>
      </c>
    </row>
    <row r="234" spans="1:6" x14ac:dyDescent="0.35">
      <c r="A234" s="16"/>
      <c r="B234" s="16"/>
      <c r="C234" s="23"/>
      <c r="D234" s="16"/>
      <c r="E234" s="16"/>
      <c r="F234" s="11">
        <v>71483126.219999999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43">
        <v>629098</v>
      </c>
      <c r="D237" s="36">
        <v>629098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300</v>
      </c>
      <c r="C239" s="43">
        <v>386104596</v>
      </c>
      <c r="D239" s="16"/>
      <c r="E239" s="16"/>
    </row>
    <row r="240" spans="1:6" x14ac:dyDescent="0.35">
      <c r="A240" s="16" t="s">
        <v>408</v>
      </c>
      <c r="B240" s="42" t="s">
        <v>300</v>
      </c>
      <c r="C240" s="43">
        <v>153418215</v>
      </c>
      <c r="D240" s="16"/>
      <c r="E240" s="16"/>
    </row>
    <row r="241" spans="1:5" x14ac:dyDescent="0.35">
      <c r="A241" s="16" t="s">
        <v>409</v>
      </c>
      <c r="B241" s="42" t="s">
        <v>300</v>
      </c>
      <c r="C241" s="43">
        <v>4524327</v>
      </c>
      <c r="D241" s="16"/>
      <c r="E241" s="16"/>
    </row>
    <row r="242" spans="1:5" x14ac:dyDescent="0.35">
      <c r="A242" s="16" t="s">
        <v>410</v>
      </c>
      <c r="B242" s="42" t="s">
        <v>300</v>
      </c>
      <c r="C242" s="43">
        <v>24457942</v>
      </c>
      <c r="D242" s="16"/>
      <c r="E242" s="16"/>
    </row>
    <row r="243" spans="1:5" x14ac:dyDescent="0.35">
      <c r="A243" s="16" t="s">
        <v>411</v>
      </c>
      <c r="B243" s="42" t="s">
        <v>300</v>
      </c>
      <c r="C243" s="43">
        <v>151200498</v>
      </c>
      <c r="D243" s="16"/>
      <c r="E243" s="16"/>
    </row>
    <row r="244" spans="1:5" x14ac:dyDescent="0.35">
      <c r="A244" s="16" t="s">
        <v>412</v>
      </c>
      <c r="B244" s="42" t="s">
        <v>300</v>
      </c>
      <c r="C244" s="43">
        <v>14274949.279999999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733980527.27999997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300</v>
      </c>
      <c r="C247" s="43">
        <v>1625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300</v>
      </c>
      <c r="C249" s="43">
        <v>9501001</v>
      </c>
      <c r="D249" s="16"/>
      <c r="E249" s="16"/>
    </row>
    <row r="250" spans="1:5" x14ac:dyDescent="0.35">
      <c r="A250" s="22" t="s">
        <v>417</v>
      </c>
      <c r="B250" s="42" t="s">
        <v>300</v>
      </c>
      <c r="C250" s="43">
        <v>15539038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25040039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300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300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759649664.27999997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300</v>
      </c>
      <c r="C266" s="43">
        <v>41924251</v>
      </c>
      <c r="D266" s="16"/>
      <c r="E266" s="16"/>
    </row>
    <row r="267" spans="1:5" x14ac:dyDescent="0.35">
      <c r="A267" s="16" t="s">
        <v>426</v>
      </c>
      <c r="B267" s="42" t="s">
        <v>300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300</v>
      </c>
      <c r="C268" s="43">
        <v>165048676</v>
      </c>
      <c r="D268" s="16"/>
      <c r="E268" s="16"/>
    </row>
    <row r="269" spans="1:5" x14ac:dyDescent="0.35">
      <c r="A269" s="16" t="s">
        <v>428</v>
      </c>
      <c r="B269" s="42" t="s">
        <v>300</v>
      </c>
      <c r="C269" s="43">
        <v>125938491</v>
      </c>
      <c r="D269" s="16"/>
      <c r="E269" s="16"/>
    </row>
    <row r="270" spans="1:5" x14ac:dyDescent="0.35">
      <c r="A270" s="16" t="s">
        <v>429</v>
      </c>
      <c r="B270" s="42" t="s">
        <v>300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300</v>
      </c>
      <c r="C271" s="43">
        <v>5475196</v>
      </c>
      <c r="D271" s="16"/>
      <c r="E271" s="16"/>
    </row>
    <row r="272" spans="1:5" x14ac:dyDescent="0.35">
      <c r="A272" s="16" t="s">
        <v>431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300</v>
      </c>
      <c r="C273" s="43">
        <v>2521979</v>
      </c>
      <c r="D273" s="16"/>
      <c r="E273" s="16"/>
    </row>
    <row r="274" spans="1:5" x14ac:dyDescent="0.35">
      <c r="A274" s="16" t="s">
        <v>433</v>
      </c>
      <c r="B274" s="42" t="s">
        <v>300</v>
      </c>
      <c r="C274" s="43">
        <v>37570</v>
      </c>
      <c r="D274" s="16"/>
      <c r="E274" s="16"/>
    </row>
    <row r="275" spans="1:5" x14ac:dyDescent="0.35">
      <c r="A275" s="16" t="s">
        <v>434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89069181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300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300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300</v>
      </c>
      <c r="C283" s="43">
        <v>0</v>
      </c>
      <c r="D283" s="16"/>
      <c r="E283" s="16"/>
    </row>
    <row r="284" spans="1:5" x14ac:dyDescent="0.35">
      <c r="A284" s="16" t="s">
        <v>395</v>
      </c>
      <c r="B284" s="42" t="s">
        <v>300</v>
      </c>
      <c r="C284" s="43">
        <v>20093799</v>
      </c>
      <c r="D284" s="16"/>
      <c r="E284" s="16"/>
    </row>
    <row r="285" spans="1:5" x14ac:dyDescent="0.35">
      <c r="A285" s="16" t="s">
        <v>396</v>
      </c>
      <c r="B285" s="42" t="s">
        <v>300</v>
      </c>
      <c r="C285" s="43">
        <v>62391296</v>
      </c>
      <c r="D285" s="16"/>
      <c r="E285" s="16"/>
    </row>
    <row r="286" spans="1:5" x14ac:dyDescent="0.35">
      <c r="A286" s="16" t="s">
        <v>440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300</v>
      </c>
      <c r="C287" s="43">
        <v>3372080</v>
      </c>
      <c r="D287" s="16"/>
      <c r="E287" s="16"/>
    </row>
    <row r="288" spans="1:5" x14ac:dyDescent="0.35">
      <c r="A288" s="16" t="s">
        <v>442</v>
      </c>
      <c r="B288" s="42" t="s">
        <v>300</v>
      </c>
      <c r="C288" s="43">
        <v>60585125</v>
      </c>
      <c r="D288" s="16"/>
      <c r="E288" s="16"/>
    </row>
    <row r="289" spans="1:5" x14ac:dyDescent="0.35">
      <c r="A289" s="16" t="s">
        <v>401</v>
      </c>
      <c r="B289" s="42" t="s">
        <v>300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300</v>
      </c>
      <c r="C290" s="43">
        <v>1750861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148193161</v>
      </c>
      <c r="E291" s="16"/>
    </row>
    <row r="292" spans="1:5" x14ac:dyDescent="0.35">
      <c r="A292" s="16" t="s">
        <v>444</v>
      </c>
      <c r="B292" s="42" t="s">
        <v>300</v>
      </c>
      <c r="C292" s="43">
        <v>82683689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65509472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300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300</v>
      </c>
      <c r="C298" s="43">
        <v>112304484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112304484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300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300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266883137</v>
      </c>
      <c r="E308" s="16"/>
    </row>
    <row r="309" spans="1:6" x14ac:dyDescent="0.35">
      <c r="A309" s="16"/>
      <c r="B309" s="16"/>
      <c r="C309" s="23"/>
      <c r="D309" s="16"/>
      <c r="E309" s="16"/>
      <c r="F309" s="11">
        <v>266883137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300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300</v>
      </c>
      <c r="C315" s="43">
        <v>10273966</v>
      </c>
      <c r="D315" s="16"/>
      <c r="E315" s="16"/>
    </row>
    <row r="316" spans="1:6" x14ac:dyDescent="0.35">
      <c r="A316" s="16" t="s">
        <v>462</v>
      </c>
      <c r="B316" s="42" t="s">
        <v>300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300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300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300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300</v>
      </c>
      <c r="C322" s="43">
        <v>9762310</v>
      </c>
      <c r="D322" s="16"/>
      <c r="E322" s="16"/>
    </row>
    <row r="323" spans="1:5" x14ac:dyDescent="0.35">
      <c r="A323" s="16" t="s">
        <v>469</v>
      </c>
      <c r="B323" s="42" t="s">
        <v>300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25385963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300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300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300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300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300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300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300</v>
      </c>
      <c r="C343" s="257">
        <v>52404211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300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300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300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300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300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85583232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266883137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300</v>
      </c>
      <c r="C358" s="213">
        <v>537127617</v>
      </c>
      <c r="D358" s="16"/>
      <c r="E358" s="16"/>
    </row>
    <row r="359" spans="1:5" x14ac:dyDescent="0.35">
      <c r="A359" s="16" t="s">
        <v>498</v>
      </c>
      <c r="B359" s="42" t="s">
        <v>300</v>
      </c>
      <c r="C359" s="213">
        <v>467156580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1004284197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629098</v>
      </c>
      <c r="D362" s="16"/>
      <c r="E362" s="41"/>
    </row>
    <row r="363" spans="1:5" x14ac:dyDescent="0.35">
      <c r="A363" s="16" t="s">
        <v>501</v>
      </c>
      <c r="B363" s="42" t="s">
        <v>300</v>
      </c>
      <c r="C363" s="43">
        <v>733980527.27999997</v>
      </c>
      <c r="D363" s="16"/>
      <c r="E363" s="16"/>
    </row>
    <row r="364" spans="1:5" x14ac:dyDescent="0.35">
      <c r="A364" s="16" t="s">
        <v>502</v>
      </c>
      <c r="B364" s="42" t="s">
        <v>300</v>
      </c>
      <c r="C364" s="43">
        <v>25040039</v>
      </c>
      <c r="D364" s="16"/>
      <c r="E364" s="16"/>
    </row>
    <row r="365" spans="1:5" x14ac:dyDescent="0.35">
      <c r="A365" s="16" t="s">
        <v>503</v>
      </c>
      <c r="B365" s="42" t="s">
        <v>300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759649664.27999997</v>
      </c>
      <c r="E366" s="16"/>
    </row>
    <row r="367" spans="1:5" x14ac:dyDescent="0.35">
      <c r="A367" s="16" t="s">
        <v>504</v>
      </c>
      <c r="B367" s="16"/>
      <c r="C367" s="23"/>
      <c r="D367" s="28">
        <v>244634532.72000003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300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300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300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300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300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300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300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300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300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300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300</v>
      </c>
      <c r="C380" s="214">
        <v>7039069</v>
      </c>
      <c r="D380" s="28">
        <v>0</v>
      </c>
      <c r="E380" s="215" t="s">
        <v>1058</v>
      </c>
      <c r="F380" s="56"/>
    </row>
    <row r="381" spans="1:6" x14ac:dyDescent="0.35">
      <c r="A381" s="57" t="s">
        <v>518</v>
      </c>
      <c r="B381" s="42"/>
      <c r="C381" s="42"/>
      <c r="D381" s="28">
        <v>7039069</v>
      </c>
      <c r="E381" s="28"/>
      <c r="F381" s="56"/>
    </row>
    <row r="382" spans="1:6" x14ac:dyDescent="0.35">
      <c r="A382" s="52" t="s">
        <v>519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7039069</v>
      </c>
      <c r="E383" s="16"/>
    </row>
    <row r="384" spans="1:6" x14ac:dyDescent="0.35">
      <c r="A384" s="16" t="s">
        <v>521</v>
      </c>
      <c r="B384" s="16"/>
      <c r="C384" s="23"/>
      <c r="D384" s="28">
        <v>251673601.72000003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300</v>
      </c>
      <c r="C389" s="43">
        <v>119522372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14806947</v>
      </c>
      <c r="D390" s="16"/>
      <c r="E390" s="16"/>
    </row>
    <row r="391" spans="1:5" x14ac:dyDescent="0.35">
      <c r="A391" s="16" t="s">
        <v>265</v>
      </c>
      <c r="B391" s="42" t="s">
        <v>300</v>
      </c>
      <c r="C391" s="43">
        <v>9391107</v>
      </c>
      <c r="D391" s="16"/>
      <c r="E391" s="16"/>
    </row>
    <row r="392" spans="1:5" x14ac:dyDescent="0.35">
      <c r="A392" s="16" t="s">
        <v>524</v>
      </c>
      <c r="B392" s="42" t="s">
        <v>300</v>
      </c>
      <c r="C392" s="43">
        <v>31846616</v>
      </c>
      <c r="D392" s="16"/>
      <c r="E392" s="16"/>
    </row>
    <row r="393" spans="1:5" x14ac:dyDescent="0.35">
      <c r="A393" s="16" t="s">
        <v>525</v>
      </c>
      <c r="B393" s="42" t="s">
        <v>300</v>
      </c>
      <c r="C393" s="43">
        <v>1890526</v>
      </c>
      <c r="D393" s="16"/>
      <c r="E393" s="16"/>
    </row>
    <row r="394" spans="1:5" x14ac:dyDescent="0.35">
      <c r="A394" s="16" t="s">
        <v>526</v>
      </c>
      <c r="B394" s="42" t="s">
        <v>300</v>
      </c>
      <c r="C394" s="43">
        <v>17048952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7350644</v>
      </c>
      <c r="D395" s="16"/>
      <c r="E395" s="16"/>
    </row>
    <row r="396" spans="1:5" x14ac:dyDescent="0.35">
      <c r="A396" s="16" t="s">
        <v>527</v>
      </c>
      <c r="B396" s="42" t="s">
        <v>300</v>
      </c>
      <c r="C396" s="43">
        <v>11082729</v>
      </c>
      <c r="D396" s="16"/>
      <c r="E396" s="16"/>
    </row>
    <row r="397" spans="1:5" x14ac:dyDescent="0.35">
      <c r="A397" s="16" t="s">
        <v>528</v>
      </c>
      <c r="B397" s="42" t="s">
        <v>300</v>
      </c>
      <c r="C397" s="43">
        <v>182351</v>
      </c>
      <c r="D397" s="16"/>
      <c r="E397" s="16"/>
    </row>
    <row r="398" spans="1:5" x14ac:dyDescent="0.35">
      <c r="A398" s="16" t="s">
        <v>529</v>
      </c>
      <c r="B398" s="42" t="s">
        <v>300</v>
      </c>
      <c r="C398" s="43">
        <v>10770131</v>
      </c>
      <c r="D398" s="16"/>
      <c r="E398" s="16"/>
    </row>
    <row r="399" spans="1:5" x14ac:dyDescent="0.35">
      <c r="A399" s="16" t="s">
        <v>530</v>
      </c>
      <c r="B399" s="42" t="s">
        <v>300</v>
      </c>
      <c r="C399" s="43">
        <v>1985982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238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300</v>
      </c>
      <c r="C403" s="238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238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238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238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238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238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238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238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238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238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238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214">
        <v>95352885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95352885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321231242</v>
      </c>
      <c r="E416" s="28"/>
    </row>
    <row r="417" spans="1:13" x14ac:dyDescent="0.35">
      <c r="A417" s="28" t="s">
        <v>535</v>
      </c>
      <c r="B417" s="16"/>
      <c r="C417" s="23"/>
      <c r="D417" s="28">
        <v>-69557640.279999971</v>
      </c>
      <c r="E417" s="28"/>
    </row>
    <row r="418" spans="1:13" x14ac:dyDescent="0.35">
      <c r="A418" s="28" t="s">
        <v>536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300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  <c r="F420" s="11">
        <v>-1985982</v>
      </c>
    </row>
    <row r="421" spans="1:13" x14ac:dyDescent="0.35">
      <c r="A421" s="28" t="s">
        <v>539</v>
      </c>
      <c r="B421" s="16"/>
      <c r="C421" s="23"/>
      <c r="D421" s="28">
        <v>-69557640.279999971</v>
      </c>
      <c r="E421" s="28"/>
      <c r="F421" s="59"/>
    </row>
    <row r="422" spans="1:13" x14ac:dyDescent="0.35">
      <c r="A422" s="28" t="s">
        <v>540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-69557640.279999971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34797.050000000047</v>
      </c>
      <c r="G613" s="227">
        <f>CE92-(AX92+AY92+BD92+BE92+BG92+BJ92+BN92+BP92+BQ92+CB92+CC92+CD92)</f>
        <v>51314.622972125042</v>
      </c>
      <c r="H613" s="232">
        <f>CE61-(AX61+AY61+AZ61+BD61+BE61+BG61+BJ61+BN61+BO61+BP61+BQ61+BR61+CB61+CC61+CD61)</f>
        <v>106773541.91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301.9038028846154</v>
      </c>
      <c r="K613" s="227">
        <f>CE90-(AW90+AX90+AY90+AZ90+BA90+BB90+BC90+BD90+BE90+BF90+BG90+BH90+BI90+BJ90+BK90+BL90+BM90+BN90+BO90+BP90+BQ90+BR90+BS90+BT90+BU90+BV90+BW90+BX90+CB90+CC90+CD90)</f>
        <v>219462.92399999994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-12938464.109999999</v>
      </c>
      <c r="D616" s="227">
        <f>SUM(C615:C616)</f>
        <v>-12938464.109999999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-12938464.109999999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-12938464.109999999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-12938464.109999999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-12938464.109999999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47B9-D35F-4543-98D9-E33C4BA2B9E4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138</v>
      </c>
      <c r="C2" s="11" t="str">
        <f>SUBSTITUTE(LEFT(data!C98,49),",","")</f>
        <v>Swedish Edmonds</v>
      </c>
      <c r="D2" s="11" t="str">
        <f>LEFT(data!C99, 49)</f>
        <v>21601 76th Avenue West</v>
      </c>
      <c r="E2" s="11" t="str">
        <f>LEFT(data!C100, 100)</f>
        <v>Edmonds</v>
      </c>
      <c r="F2" s="11" t="str">
        <f>LEFT(data!C101, 2)</f>
        <v>WA</v>
      </c>
      <c r="G2" s="11" t="str">
        <f>LEFT(data!C102, 100)</f>
        <v>98026</v>
      </c>
      <c r="H2" s="11" t="str">
        <f>LEFT(data!C103, 100)</f>
        <v>Snohomish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(425) 640-4000</v>
      </c>
      <c r="L2" s="11" t="str">
        <f>LEFT(data!C108, 49)</f>
        <v>(425) 640-4010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3839-6E01-49F2-A9A0-947DA86D3D4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138</v>
      </c>
      <c r="B2" s="209" t="str">
        <f>RIGHT(data!C96,4)</f>
        <v>2023</v>
      </c>
      <c r="C2" s="12" t="s">
        <v>1157</v>
      </c>
      <c r="D2" s="208">
        <f>ROUND(N(data!C181),0)</f>
        <v>5831</v>
      </c>
      <c r="E2" s="208">
        <f>ROUND(N(data!C182),0)</f>
        <v>0</v>
      </c>
      <c r="F2" s="208">
        <f>ROUND(N(data!C183),0)</f>
        <v>0</v>
      </c>
      <c r="G2" s="208">
        <f>ROUND(N(data!C184),0)</f>
        <v>7736977</v>
      </c>
      <c r="H2" s="208">
        <f>ROUND(N(data!C185),0)</f>
        <v>1245766</v>
      </c>
      <c r="I2" s="208">
        <f>ROUND(N(data!C186),0)</f>
        <v>0</v>
      </c>
      <c r="J2" s="208">
        <f>ROUND(N(data!C187)+N(data!C188),0)</f>
        <v>187456</v>
      </c>
      <c r="K2" s="208">
        <f>ROUND(N(data!C191),0)</f>
        <v>10574981</v>
      </c>
      <c r="L2" s="208">
        <f>ROUND(N(data!C192),0)</f>
        <v>1165181</v>
      </c>
      <c r="M2" s="208">
        <f>ROUND(N(data!C195),0)</f>
        <v>0</v>
      </c>
      <c r="N2" s="208">
        <f>ROUND(N(data!C196),0)</f>
        <v>187456</v>
      </c>
      <c r="O2" s="208">
        <f>ROUND(N(data!C199),0)</f>
        <v>0</v>
      </c>
      <c r="P2" s="208">
        <f>ROUND(N(data!C200),0)</f>
        <v>1496165</v>
      </c>
      <c r="Q2" s="208">
        <f>ROUND(N(data!C201),0)</f>
        <v>7645148</v>
      </c>
      <c r="R2" s="208">
        <f>ROUND(N(data!C204),0)</f>
        <v>221892</v>
      </c>
      <c r="S2" s="208">
        <f>ROUND(N(data!C205),0)</f>
        <v>2142652</v>
      </c>
      <c r="T2" s="208">
        <f>ROUND(N(data!B211),0)</f>
        <v>0</v>
      </c>
      <c r="U2" s="208">
        <f>ROUND(N(data!C211),0)</f>
        <v>0</v>
      </c>
      <c r="V2" s="208">
        <f>ROUND(N(data!D211),0)</f>
        <v>0</v>
      </c>
      <c r="W2" s="208">
        <f>ROUND(N(data!B212),0)</f>
        <v>20093799</v>
      </c>
      <c r="X2" s="208">
        <f>ROUND(N(data!C212),0)</f>
        <v>621460</v>
      </c>
      <c r="Y2" s="208">
        <f>ROUND(N(data!D212),0)</f>
        <v>0</v>
      </c>
      <c r="Z2" s="208">
        <f>ROUND(N(data!B213),0)</f>
        <v>62391296</v>
      </c>
      <c r="AA2" s="208">
        <f>ROUND(N(data!C213),0)</f>
        <v>42054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3372080</v>
      </c>
      <c r="AG2" s="208">
        <f>ROUND(N(data!C215),0)</f>
        <v>0</v>
      </c>
      <c r="AH2" s="208">
        <f>ROUND(N(data!D215),0)</f>
        <v>0</v>
      </c>
      <c r="AI2" s="208">
        <f>ROUND(N(data!B216),0)</f>
        <v>60585125</v>
      </c>
      <c r="AJ2" s="208">
        <f>ROUND(N(data!C216),0)</f>
        <v>808894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1750861</v>
      </c>
      <c r="AS2" s="208">
        <f>ROUND(N(data!C219),0)</f>
        <v>4845455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6251319</v>
      </c>
      <c r="AY2" s="208">
        <f>ROUND(N(data!C225),0)</f>
        <v>1306052</v>
      </c>
      <c r="AZ2" s="208">
        <f>ROUND(N(data!D225),0)</f>
        <v>0</v>
      </c>
      <c r="BA2" s="208">
        <f>ROUND(N(data!B226),0)</f>
        <v>20936521</v>
      </c>
      <c r="BB2" s="208">
        <f>ROUND(N(data!C226),0)</f>
        <v>3041088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1823597</v>
      </c>
      <c r="BH2" s="208">
        <f>ROUND(N(data!C228),0)</f>
        <v>348459</v>
      </c>
      <c r="BI2" s="208">
        <f>ROUND(N(data!D228),0)</f>
        <v>0</v>
      </c>
      <c r="BJ2" s="208">
        <f>ROUND(N(data!B229),0)</f>
        <v>53512444</v>
      </c>
      <c r="BK2" s="208">
        <f>ROUND(N(data!C229),0)</f>
        <v>2090135</v>
      </c>
      <c r="BL2" s="208">
        <f>ROUND(N(data!D229),0)</f>
        <v>0</v>
      </c>
      <c r="BM2" s="208">
        <f>ROUND(N(data!B230),0)</f>
        <v>-159808</v>
      </c>
      <c r="BN2" s="208">
        <f>ROUND(N(data!C230),0)</f>
        <v>319878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454103296</v>
      </c>
      <c r="BW2" s="208">
        <f>ROUND(N(data!C240),0)</f>
        <v>176986268</v>
      </c>
      <c r="BX2" s="208">
        <f>ROUND(N(data!C241),0)</f>
        <v>4524174</v>
      </c>
      <c r="BY2" s="208">
        <f>ROUND(N(data!C242),0)</f>
        <v>25169523</v>
      </c>
      <c r="BZ2" s="208">
        <f>ROUND(N(data!C243),0)</f>
        <v>194281469</v>
      </c>
      <c r="CA2" s="208">
        <f>ROUND(N(data!C244),0)</f>
        <v>7362863</v>
      </c>
      <c r="CB2" s="208">
        <f>ROUND(N(data!C247),0)</f>
        <v>1763</v>
      </c>
      <c r="CC2" s="208">
        <f>ROUND(N(data!C249),0)</f>
        <v>8532675</v>
      </c>
      <c r="CD2" s="208">
        <f>ROUND(N(data!C250),0)</f>
        <v>15210008</v>
      </c>
      <c r="CE2" s="208">
        <f>ROUND(N(data!C254)+N(data!C255),0)</f>
        <v>0</v>
      </c>
      <c r="CF2" s="208">
        <f>ROUND(N(data!D237),0)</f>
        <v>4482494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8989-5A30-4E24-99B6-037E4D41C20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138</v>
      </c>
      <c r="B2" s="12" t="str">
        <f>RIGHT(data!C96,4)</f>
        <v>2023</v>
      </c>
      <c r="C2" s="12" t="s">
        <v>1157</v>
      </c>
      <c r="D2" s="207">
        <f>ROUND(N(data!C127),0)</f>
        <v>8666</v>
      </c>
      <c r="E2" s="207">
        <f>ROUND(N(data!C128),0)</f>
        <v>0</v>
      </c>
      <c r="F2" s="207">
        <f>ROUND(N(data!C129),0)</f>
        <v>0</v>
      </c>
      <c r="G2" s="207">
        <f>ROUND(N(data!C130),0)</f>
        <v>1063</v>
      </c>
      <c r="H2" s="207">
        <f>ROUND(N(data!D127),0)</f>
        <v>82845</v>
      </c>
      <c r="I2" s="207">
        <f>ROUND(N(data!D128),0)</f>
        <v>0</v>
      </c>
      <c r="J2" s="207">
        <f>ROUND(N(data!D129),0)</f>
        <v>0</v>
      </c>
      <c r="K2" s="207">
        <f>ROUND(N(data!D130),0)</f>
        <v>2410</v>
      </c>
      <c r="L2" s="207">
        <f>ROUND(N(data!C132),0)</f>
        <v>13</v>
      </c>
      <c r="M2" s="207">
        <f>ROUND(N(data!C133),0)</f>
        <v>44</v>
      </c>
      <c r="N2" s="207">
        <f>ROUND(N(data!C134),0)</f>
        <v>60</v>
      </c>
      <c r="O2" s="207">
        <f>ROUND(N(data!C135),0)</f>
        <v>0</v>
      </c>
      <c r="P2" s="207">
        <f>ROUND(N(data!C136),0)</f>
        <v>13</v>
      </c>
      <c r="Q2" s="207">
        <f>ROUND(N(data!C137),0)</f>
        <v>0</v>
      </c>
      <c r="R2" s="207">
        <f>ROUND(N(data!C138),0)</f>
        <v>25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31</v>
      </c>
      <c r="W2" s="207">
        <f>ROUND(N(data!C144),0)</f>
        <v>217</v>
      </c>
      <c r="X2" s="207">
        <f>ROUND(N(data!C145),0)</f>
        <v>0</v>
      </c>
      <c r="Y2" s="207">
        <f>ROUND(N(data!B154),0)</f>
        <v>4144</v>
      </c>
      <c r="Z2" s="207">
        <f>ROUND(N(data!B155),0)</f>
        <v>25273</v>
      </c>
      <c r="AA2" s="207">
        <f>ROUND(N(data!B156),0)</f>
        <v>145237</v>
      </c>
      <c r="AB2" s="207">
        <f>ROUND(N(data!B157),0)</f>
        <v>334342062</v>
      </c>
      <c r="AC2" s="207">
        <f>ROUND(N(data!B158),0)</f>
        <v>219025248</v>
      </c>
      <c r="AD2" s="207">
        <f>ROUND(N(data!C154),0)</f>
        <v>1625</v>
      </c>
      <c r="AE2" s="207">
        <f>ROUND(N(data!C155),0)</f>
        <v>9910</v>
      </c>
      <c r="AF2" s="207">
        <f>ROUND(N(data!C156),0)</f>
        <v>56949</v>
      </c>
      <c r="AG2" s="207">
        <f>ROUND(N(data!C157),0)</f>
        <v>113252076</v>
      </c>
      <c r="AH2" s="207">
        <f>ROUND(N(data!C158),0)</f>
        <v>103727295</v>
      </c>
      <c r="AI2" s="207">
        <f>ROUND(N(data!D154),0)</f>
        <v>2897</v>
      </c>
      <c r="AJ2" s="207">
        <f>ROUND(N(data!D155),0)</f>
        <v>17663</v>
      </c>
      <c r="AK2" s="207">
        <f>ROUND(N(data!D156),0)</f>
        <v>101506</v>
      </c>
      <c r="AL2" s="207">
        <f>ROUND(N(data!D157),0)</f>
        <v>153431478</v>
      </c>
      <c r="AM2" s="207">
        <f>ROUND(N(data!D158),0)</f>
        <v>233317255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6CB1-23FE-4D14-854E-B0E299C1EA6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138</v>
      </c>
      <c r="B2" s="209" t="str">
        <f>RIGHT(data!C96,4)</f>
        <v>2023</v>
      </c>
      <c r="C2" s="12" t="s">
        <v>1157</v>
      </c>
      <c r="D2" s="207">
        <f>ROUND(N(data!C181),0)</f>
        <v>5831</v>
      </c>
      <c r="E2" s="207">
        <f>ROUND(N(data!C267),0)</f>
        <v>0</v>
      </c>
      <c r="F2" s="207">
        <f>ROUND(N(data!C268),0)</f>
        <v>127088156</v>
      </c>
      <c r="G2" s="207">
        <f>ROUND(N(data!C269),0)</f>
        <v>86180585</v>
      </c>
      <c r="H2" s="207">
        <f>ROUND(N(data!C270),0)</f>
        <v>0</v>
      </c>
      <c r="I2" s="207">
        <f>ROUND(N(data!C271),0)</f>
        <v>3046690</v>
      </c>
      <c r="J2" s="207">
        <f>ROUND(N(data!C272),0)</f>
        <v>0</v>
      </c>
      <c r="K2" s="207">
        <f>ROUND(N(data!C273),0)</f>
        <v>2539255</v>
      </c>
      <c r="L2" s="207">
        <f>ROUND(N(data!C274),0)</f>
        <v>5703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0</v>
      </c>
      <c r="R2" s="207">
        <f>ROUND(N(data!C284),0)</f>
        <v>20715259</v>
      </c>
      <c r="S2" s="207">
        <f>ROUND(N(data!C285),0)</f>
        <v>62433350</v>
      </c>
      <c r="T2" s="207">
        <f>ROUND(N(data!C286),0)</f>
        <v>0</v>
      </c>
      <c r="U2" s="207">
        <f>ROUND(N(data!C287),0)</f>
        <v>3372080</v>
      </c>
      <c r="V2" s="207">
        <f>ROUND(N(data!C288),0)</f>
        <v>61394019</v>
      </c>
      <c r="W2" s="207">
        <f>ROUND(N(data!C289),0)</f>
        <v>0</v>
      </c>
      <c r="X2" s="207">
        <f>ROUND(N(data!C290),0)</f>
        <v>6596316</v>
      </c>
      <c r="Y2" s="207">
        <f>ROUND(N(data!C291),0)</f>
        <v>0</v>
      </c>
      <c r="Z2" s="207">
        <f>ROUND(N(data!C292),0)</f>
        <v>89469685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109329505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-41837</v>
      </c>
      <c r="AI2" s="207">
        <f>ROUND(N(data!C314),0)</f>
        <v>0</v>
      </c>
      <c r="AJ2" s="207">
        <f>ROUND(N(data!C315),0)</f>
        <v>9981815</v>
      </c>
      <c r="AK2" s="207">
        <f>ROUND(N(data!C316),0)</f>
        <v>5664102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6829877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48879355</v>
      </c>
      <c r="BA2" s="207">
        <f>ROUND(N(data!C336),0)</f>
        <v>0</v>
      </c>
      <c r="BB2" s="207">
        <f>ROUND(N(data!C337),0)</f>
        <v>0</v>
      </c>
      <c r="BC2" s="207">
        <f>ROUND(N(data!C338),0)</f>
        <v>131053349</v>
      </c>
      <c r="BD2" s="207">
        <f>ROUND(N(data!C339),0)</f>
        <v>0</v>
      </c>
      <c r="BE2" s="207">
        <f>ROUND(N(data!C343),0)</f>
        <v>65382985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1152.98</v>
      </c>
      <c r="BL2" s="207">
        <f>ROUND(N(data!C358),0)</f>
        <v>601025616</v>
      </c>
      <c r="BM2" s="207">
        <f>ROUND(N(data!C359),0)</f>
        <v>556069798</v>
      </c>
      <c r="BN2" s="207">
        <f>ROUND(N(data!C363),0)</f>
        <v>862427593</v>
      </c>
      <c r="BO2" s="207">
        <f>ROUND(N(data!C364),0)</f>
        <v>23742683</v>
      </c>
      <c r="BP2" s="207">
        <f>ROUND(N(data!C365),0)</f>
        <v>0</v>
      </c>
      <c r="BQ2" s="207">
        <f>ROUND(N(data!D381),0)</f>
        <v>5022048</v>
      </c>
      <c r="BR2" s="207">
        <f>ROUND(N(data!C370),0)</f>
        <v>49005</v>
      </c>
      <c r="BS2" s="207">
        <f>ROUND(N(data!C371),0)</f>
        <v>318468</v>
      </c>
      <c r="BT2" s="207">
        <f>ROUND(N(data!C372),0)</f>
        <v>-259652</v>
      </c>
      <c r="BU2" s="207">
        <f>ROUND(N(data!C373),0)</f>
        <v>0</v>
      </c>
      <c r="BV2" s="207">
        <f>ROUND(N(data!C374),0)</f>
        <v>0</v>
      </c>
      <c r="BW2" s="207">
        <f>ROUND(N(data!C375),0)</f>
        <v>80664</v>
      </c>
      <c r="BX2" s="207">
        <f>ROUND(N(data!C376),0)</f>
        <v>0</v>
      </c>
      <c r="BY2" s="207">
        <f>ROUND(N(data!C377),0)</f>
        <v>3863422</v>
      </c>
      <c r="BZ2" s="207">
        <f>ROUND(N(data!C378),0)</f>
        <v>549104</v>
      </c>
      <c r="CA2" s="207">
        <f>ROUND(N(data!C379),0)</f>
        <v>358857</v>
      </c>
      <c r="CB2" s="207">
        <f>ROUND(N(data!C380),0)</f>
        <v>62180</v>
      </c>
      <c r="CC2" s="207">
        <f>ROUND(N(data!C382),0)</f>
        <v>0</v>
      </c>
      <c r="CD2" s="207">
        <f>ROUND(N(data!C389),0)</f>
        <v>125366568</v>
      </c>
      <c r="CE2" s="207">
        <f>ROUND(N(data!C390),0)</f>
        <v>18405721</v>
      </c>
      <c r="CF2" s="207">
        <f>ROUND(N(data!C391),0)</f>
        <v>10862636</v>
      </c>
      <c r="CG2" s="207">
        <f>ROUND(N(data!C392),0)</f>
        <v>34700482</v>
      </c>
      <c r="CH2" s="207">
        <f>ROUND(N(data!C393),0)</f>
        <v>0</v>
      </c>
      <c r="CI2" s="207">
        <f>ROUND(N(data!C394),0)</f>
        <v>12382092</v>
      </c>
      <c r="CJ2" s="207">
        <f>ROUND(N(data!C395),0)</f>
        <v>6781843</v>
      </c>
      <c r="CK2" s="207">
        <f>ROUND(N(data!C396),0)</f>
        <v>11740162</v>
      </c>
      <c r="CL2" s="207">
        <f>ROUND(N(data!C397),0)</f>
        <v>0</v>
      </c>
      <c r="CM2" s="207">
        <f>ROUND(N(data!C398),0)</f>
        <v>0</v>
      </c>
      <c r="CN2" s="207">
        <f>ROUND(N(data!C399),0)</f>
        <v>2364544</v>
      </c>
      <c r="CO2" s="207">
        <f>ROUND(N(data!C362),0)</f>
        <v>4482494</v>
      </c>
      <c r="CP2" s="207">
        <f>ROUND(N(data!D415),0)</f>
        <v>125881182</v>
      </c>
      <c r="CQ2" s="61">
        <f>ROUND(N(data!C401),0)</f>
        <v>470919</v>
      </c>
      <c r="CR2" s="61">
        <f>ROUND(N(data!C402),0)</f>
        <v>15893316</v>
      </c>
      <c r="CS2" s="61">
        <f>ROUND(N(data!C403),0)</f>
        <v>120246</v>
      </c>
      <c r="CT2" s="61">
        <f>ROUND(N(data!C404),0)</f>
        <v>187456</v>
      </c>
      <c r="CU2" s="61">
        <f>ROUND(N(data!C405),0)</f>
        <v>1111954</v>
      </c>
      <c r="CV2" s="61">
        <f>ROUND(N(data!C406),0)</f>
        <v>245983</v>
      </c>
      <c r="CW2" s="61">
        <f>ROUND(N(data!C407),0)</f>
        <v>0</v>
      </c>
      <c r="CX2" s="61">
        <f>ROUND(N(data!C408),0)</f>
        <v>6432422</v>
      </c>
      <c r="CY2" s="61">
        <f>ROUND(N(data!C409),0)</f>
        <v>89262938</v>
      </c>
      <c r="CZ2" s="61">
        <f>ROUND(N(data!C410),0)</f>
        <v>144281</v>
      </c>
      <c r="DA2" s="61">
        <f>ROUND(N(data!C411),0)</f>
        <v>103595</v>
      </c>
      <c r="DB2" s="61">
        <f>ROUND(N(data!C412),0)</f>
        <v>9021067</v>
      </c>
      <c r="DC2" s="61">
        <f>ROUND(N(data!C413),0)</f>
        <v>2066987</v>
      </c>
      <c r="DD2" s="61">
        <f>ROUND(N(data!C414),0)</f>
        <v>820018</v>
      </c>
      <c r="DE2" s="61">
        <f>ROUND(N(data!C419),0)</f>
        <v>274318</v>
      </c>
      <c r="DF2" s="207">
        <f>ROUND(N(data!D420),0)</f>
        <v>274318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2A8C-B749-49AF-B78B-AE25B0DD9C56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138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3412</v>
      </c>
      <c r="F2" s="315">
        <f>ROUND(N(data!C60), 2)</f>
        <v>40.82</v>
      </c>
      <c r="G2" s="207">
        <f>ROUND(N(data!C61), 0)</f>
        <v>4839350</v>
      </c>
      <c r="H2" s="207">
        <f>ROUND(N(data!C62), 0)</f>
        <v>749925</v>
      </c>
      <c r="I2" s="207">
        <f>ROUND(N(data!C63), 0)</f>
        <v>-1920</v>
      </c>
      <c r="J2" s="207">
        <f>ROUND(N(data!C64), 0)</f>
        <v>670569</v>
      </c>
      <c r="K2" s="207">
        <f>ROUND(N(data!C65), 0)</f>
        <v>0</v>
      </c>
      <c r="L2" s="207">
        <f>ROUND(N(data!C66), 0)</f>
        <v>3472</v>
      </c>
      <c r="M2" s="207">
        <f>ROUND(N(data!C67), 0)</f>
        <v>70666</v>
      </c>
      <c r="N2" s="207">
        <f>ROUND(N(data!C68), 0)</f>
        <v>28521</v>
      </c>
      <c r="O2" s="207">
        <f>ROUND(N(data!C69), 0)</f>
        <v>4478405</v>
      </c>
      <c r="P2" s="207">
        <f>ROUND(N(data!C70), 0)</f>
        <v>1910</v>
      </c>
      <c r="Q2" s="207">
        <f>ROUND(N(data!C71), 0)</f>
        <v>993058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3445692</v>
      </c>
      <c r="Y2" s="207">
        <f>ROUND(N(data!C79), 0)</f>
        <v>11110</v>
      </c>
      <c r="Z2" s="207">
        <f>ROUND(N(data!C80), 0)</f>
        <v>5292</v>
      </c>
      <c r="AA2" s="207">
        <f>ROUND(N(data!C81), 0)</f>
        <v>0</v>
      </c>
      <c r="AB2" s="207">
        <f>ROUND(N(data!C82), 0)</f>
        <v>3366</v>
      </c>
      <c r="AC2" s="207">
        <f>ROUND(N(data!C83), 0)</f>
        <v>17977</v>
      </c>
      <c r="AD2" s="207">
        <f>ROUND(N(data!C84), 0)</f>
        <v>0</v>
      </c>
      <c r="AE2" s="207">
        <f>ROUND(N(data!C89), 0)</f>
        <v>30572056</v>
      </c>
      <c r="AF2" s="207">
        <f>ROUND(N(data!C87), 0)</f>
        <v>30381361</v>
      </c>
      <c r="AG2" s="207">
        <f>ROUND(N(data!C90), 0)</f>
        <v>6385</v>
      </c>
      <c r="AH2" s="207">
        <f>ROUND(N(data!C91), 0)</f>
        <v>0</v>
      </c>
      <c r="AI2" s="207">
        <f>ROUND(N(data!C92), 0)</f>
        <v>1463</v>
      </c>
      <c r="AJ2" s="207">
        <f>ROUND(N(data!C93), 0)</f>
        <v>0</v>
      </c>
      <c r="AK2" s="315">
        <f>ROUND(N(data!C94), 2)</f>
        <v>25.9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138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138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36056</v>
      </c>
      <c r="F4" s="315">
        <f>ROUND(N(data!E60), 2)</f>
        <v>298.64</v>
      </c>
      <c r="G4" s="207">
        <f>ROUND(N(data!E61), 0)</f>
        <v>34084623</v>
      </c>
      <c r="H4" s="207">
        <f>ROUND(N(data!E62), 0)</f>
        <v>4118273</v>
      </c>
      <c r="I4" s="207">
        <f>ROUND(N(data!E63), 0)</f>
        <v>528770</v>
      </c>
      <c r="J4" s="207">
        <f>ROUND(N(data!E64), 0)</f>
        <v>1981346</v>
      </c>
      <c r="K4" s="207">
        <f>ROUND(N(data!E65), 0)</f>
        <v>0</v>
      </c>
      <c r="L4" s="207">
        <f>ROUND(N(data!E66), 0)</f>
        <v>1195300</v>
      </c>
      <c r="M4" s="207">
        <f>ROUND(N(data!E67), 0)</f>
        <v>448865</v>
      </c>
      <c r="N4" s="207">
        <f>ROUND(N(data!E68), 0)</f>
        <v>211085</v>
      </c>
      <c r="O4" s="207">
        <f>ROUND(N(data!E69), 0)</f>
        <v>30500528</v>
      </c>
      <c r="P4" s="207">
        <f>ROUND(N(data!E70), 0)</f>
        <v>5324</v>
      </c>
      <c r="Q4" s="207">
        <f>ROUND(N(data!E71), 0)</f>
        <v>5966178</v>
      </c>
      <c r="R4" s="207">
        <f>ROUND(N(data!E72), 0)</f>
        <v>970</v>
      </c>
      <c r="S4" s="207">
        <f>ROUND(N(data!E73), 0)</f>
        <v>0</v>
      </c>
      <c r="T4" s="207">
        <f>ROUND(N(data!E74), 0)</f>
        <v>0</v>
      </c>
      <c r="U4" s="207">
        <f>ROUND(N(data!E75), 0)</f>
        <v>7500</v>
      </c>
      <c r="V4" s="207">
        <f>ROUND(N(data!E76), 0)</f>
        <v>0</v>
      </c>
      <c r="W4" s="207">
        <f>ROUND(N(data!E77), 0)</f>
        <v>2458</v>
      </c>
      <c r="X4" s="207">
        <f>ROUND(N(data!E78), 0)</f>
        <v>24268779</v>
      </c>
      <c r="Y4" s="207">
        <f>ROUND(N(data!E79), 0)</f>
        <v>7191</v>
      </c>
      <c r="Z4" s="207">
        <f>ROUND(N(data!E80), 0)</f>
        <v>9281</v>
      </c>
      <c r="AA4" s="207">
        <f>ROUND(N(data!E81), 0)</f>
        <v>0</v>
      </c>
      <c r="AB4" s="207">
        <f>ROUND(N(data!E82), 0)</f>
        <v>6493</v>
      </c>
      <c r="AC4" s="207">
        <f>ROUND(N(data!E83), 0)</f>
        <v>226354</v>
      </c>
      <c r="AD4" s="207">
        <f>ROUND(N(data!E84), 0)</f>
        <v>7</v>
      </c>
      <c r="AE4" s="207">
        <f>ROUND(N(data!E89), 0)</f>
        <v>226706036</v>
      </c>
      <c r="AF4" s="207">
        <f>ROUND(N(data!E87), 0)</f>
        <v>203886963</v>
      </c>
      <c r="AG4" s="207">
        <f>ROUND(N(data!E90), 0)</f>
        <v>62961</v>
      </c>
      <c r="AH4" s="207">
        <f>ROUND(N(data!E91), 0)</f>
        <v>0</v>
      </c>
      <c r="AI4" s="207">
        <f>ROUND(N(data!E92), 0)</f>
        <v>14427</v>
      </c>
      <c r="AJ4" s="207">
        <f>ROUND(N(data!E93), 0)</f>
        <v>0</v>
      </c>
      <c r="AK4" s="315">
        <f>ROUND(N(data!E94), 2)</f>
        <v>177.26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138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138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138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7978</v>
      </c>
      <c r="F7" s="315">
        <f>ROUND(N(data!H60), 2)</f>
        <v>57.11</v>
      </c>
      <c r="G7" s="207">
        <f>ROUND(N(data!H61), 0)</f>
        <v>6038029</v>
      </c>
      <c r="H7" s="207">
        <f>ROUND(N(data!H62), 0)</f>
        <v>893325</v>
      </c>
      <c r="I7" s="207">
        <f>ROUND(N(data!H63), 0)</f>
        <v>1114163</v>
      </c>
      <c r="J7" s="207">
        <f>ROUND(N(data!H64), 0)</f>
        <v>37993</v>
      </c>
      <c r="K7" s="207">
        <f>ROUND(N(data!H65), 0)</f>
        <v>0</v>
      </c>
      <c r="L7" s="207">
        <f>ROUND(N(data!H66), 0)</f>
        <v>14146</v>
      </c>
      <c r="M7" s="207">
        <f>ROUND(N(data!H67), 0)</f>
        <v>154117</v>
      </c>
      <c r="N7" s="207">
        <f>ROUND(N(data!H68), 0)</f>
        <v>0</v>
      </c>
      <c r="O7" s="207">
        <f>ROUND(N(data!H69), 0)</f>
        <v>4690924</v>
      </c>
      <c r="P7" s="207">
        <f>ROUND(N(data!H70), 0)</f>
        <v>0</v>
      </c>
      <c r="Q7" s="207">
        <f>ROUND(N(data!H71), 0)</f>
        <v>239740</v>
      </c>
      <c r="R7" s="207">
        <f>ROUND(N(data!H72), 0)</f>
        <v>5750</v>
      </c>
      <c r="S7" s="207">
        <f>ROUND(N(data!H73), 0)</f>
        <v>0</v>
      </c>
      <c r="T7" s="207">
        <f>ROUND(N(data!H74), 0)</f>
        <v>0</v>
      </c>
      <c r="U7" s="207">
        <f>ROUND(N(data!H75), 0)</f>
        <v>10990</v>
      </c>
      <c r="V7" s="207">
        <f>ROUND(N(data!H76), 0)</f>
        <v>0</v>
      </c>
      <c r="W7" s="207">
        <f>ROUND(N(data!H77), 0)</f>
        <v>0</v>
      </c>
      <c r="X7" s="207">
        <f>ROUND(N(data!H78), 0)</f>
        <v>4299170</v>
      </c>
      <c r="Y7" s="207">
        <f>ROUND(N(data!H79), 0)</f>
        <v>5456</v>
      </c>
      <c r="Z7" s="207">
        <f>ROUND(N(data!H80), 0)</f>
        <v>230</v>
      </c>
      <c r="AA7" s="207">
        <f>ROUND(N(data!H81), 0)</f>
        <v>0</v>
      </c>
      <c r="AB7" s="207">
        <f>ROUND(N(data!H82), 0)</f>
        <v>4524</v>
      </c>
      <c r="AC7" s="207">
        <f>ROUND(N(data!H83), 0)</f>
        <v>125064</v>
      </c>
      <c r="AD7" s="207">
        <f>ROUND(N(data!H84), 0)</f>
        <v>0</v>
      </c>
      <c r="AE7" s="207">
        <f>ROUND(N(data!H89), 0)</f>
        <v>42678818</v>
      </c>
      <c r="AF7" s="207">
        <f>ROUND(N(data!H87), 0)</f>
        <v>36441374</v>
      </c>
      <c r="AG7" s="207">
        <f>ROUND(N(data!H90), 0)</f>
        <v>12116</v>
      </c>
      <c r="AH7" s="207">
        <f>ROUND(N(data!H91), 0)</f>
        <v>0</v>
      </c>
      <c r="AI7" s="207">
        <f>ROUND(N(data!H92), 0)</f>
        <v>2776</v>
      </c>
      <c r="AJ7" s="207">
        <f>ROUND(N(data!H93), 0)</f>
        <v>0</v>
      </c>
      <c r="AK7" s="315">
        <f>ROUND(N(data!H94), 2)</f>
        <v>17.649999999999999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138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138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2410</v>
      </c>
      <c r="F9" s="315">
        <f>ROUND(N(data!J60), 2)</f>
        <v>10.9</v>
      </c>
      <c r="G9" s="207">
        <f>ROUND(N(data!J61), 0)</f>
        <v>1517366</v>
      </c>
      <c r="H9" s="207">
        <f>ROUND(N(data!J62), 0)</f>
        <v>260094</v>
      </c>
      <c r="I9" s="207">
        <f>ROUND(N(data!J63), 0)</f>
        <v>437080</v>
      </c>
      <c r="J9" s="207">
        <f>ROUND(N(data!J64), 0)</f>
        <v>73016</v>
      </c>
      <c r="K9" s="207">
        <f>ROUND(N(data!J65), 0)</f>
        <v>0</v>
      </c>
      <c r="L9" s="207">
        <f>ROUND(N(data!J66), 0)</f>
        <v>2720</v>
      </c>
      <c r="M9" s="207">
        <f>ROUND(N(data!J67), 0)</f>
        <v>14711</v>
      </c>
      <c r="N9" s="207">
        <f>ROUND(N(data!J68), 0)</f>
        <v>0</v>
      </c>
      <c r="O9" s="207">
        <f>ROUND(N(data!J69), 0)</f>
        <v>1177635</v>
      </c>
      <c r="P9" s="207">
        <f>ROUND(N(data!J70), 0)</f>
        <v>0</v>
      </c>
      <c r="Q9" s="207">
        <f>ROUND(N(data!J71), 0)</f>
        <v>97112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1080388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135</v>
      </c>
      <c r="AD9" s="207">
        <f>ROUND(N(data!J84), 0)</f>
        <v>0</v>
      </c>
      <c r="AE9" s="207">
        <f>ROUND(N(data!J89), 0)</f>
        <v>10995725</v>
      </c>
      <c r="AF9" s="207">
        <f>ROUND(N(data!J87), 0)</f>
        <v>10995725</v>
      </c>
      <c r="AG9" s="207">
        <f>ROUND(N(data!J90), 0)</f>
        <v>1251</v>
      </c>
      <c r="AH9" s="207">
        <f>ROUND(N(data!J91), 0)</f>
        <v>0</v>
      </c>
      <c r="AI9" s="207">
        <f>ROUND(N(data!J92), 0)</f>
        <v>287</v>
      </c>
      <c r="AJ9" s="207">
        <f>ROUND(N(data!J93), 0)</f>
        <v>0</v>
      </c>
      <c r="AK9" s="315">
        <f>ROUND(N(data!J94), 2)</f>
        <v>8.76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138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138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138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138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138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1063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138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0</v>
      </c>
      <c r="F15" s="315">
        <f>ROUND(N(data!P60), 2)</f>
        <v>75.349999999999994</v>
      </c>
      <c r="G15" s="207">
        <f>ROUND(N(data!P61), 0)</f>
        <v>7383769</v>
      </c>
      <c r="H15" s="207">
        <f>ROUND(N(data!P62), 0)</f>
        <v>1095645</v>
      </c>
      <c r="I15" s="207">
        <f>ROUND(N(data!P63), 0)</f>
        <v>1355500</v>
      </c>
      <c r="J15" s="207">
        <f>ROUND(N(data!P64), 0)</f>
        <v>8044301</v>
      </c>
      <c r="K15" s="207">
        <f>ROUND(N(data!P65), 0)</f>
        <v>0</v>
      </c>
      <c r="L15" s="207">
        <f>ROUND(N(data!P66), 0)</f>
        <v>352208</v>
      </c>
      <c r="M15" s="207">
        <f>ROUND(N(data!P67), 0)</f>
        <v>534827</v>
      </c>
      <c r="N15" s="207">
        <f>ROUND(N(data!P68), 0)</f>
        <v>112483</v>
      </c>
      <c r="O15" s="207">
        <f>ROUND(N(data!P69), 0)</f>
        <v>6937442</v>
      </c>
      <c r="P15" s="207">
        <f>ROUND(N(data!P70), 0)</f>
        <v>2491</v>
      </c>
      <c r="Q15" s="207">
        <f>ROUND(N(data!P71), 0)</f>
        <v>1267220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381342</v>
      </c>
      <c r="X15" s="207">
        <f>ROUND(N(data!P78), 0)</f>
        <v>5257358</v>
      </c>
      <c r="Y15" s="207">
        <f>ROUND(N(data!P79), 0)</f>
        <v>0</v>
      </c>
      <c r="Z15" s="207">
        <f>ROUND(N(data!P80), 0)</f>
        <v>5131</v>
      </c>
      <c r="AA15" s="207">
        <f>ROUND(N(data!P81), 0)</f>
        <v>0</v>
      </c>
      <c r="AB15" s="207">
        <f>ROUND(N(data!P82), 0)</f>
        <v>381</v>
      </c>
      <c r="AC15" s="207">
        <f>ROUND(N(data!P83), 0)</f>
        <v>23519</v>
      </c>
      <c r="AD15" s="207">
        <f>ROUND(N(data!P84), 0)</f>
        <v>0</v>
      </c>
      <c r="AE15" s="207">
        <f>ROUND(N(data!P89), 0)</f>
        <v>187394425</v>
      </c>
      <c r="AF15" s="207">
        <f>ROUND(N(data!P87), 0)</f>
        <v>51660290</v>
      </c>
      <c r="AG15" s="207">
        <f>ROUND(N(data!P90), 0)</f>
        <v>25605</v>
      </c>
      <c r="AH15" s="207">
        <f>ROUND(N(data!P91), 0)</f>
        <v>0</v>
      </c>
      <c r="AI15" s="207">
        <f>ROUND(N(data!P92), 0)</f>
        <v>5867</v>
      </c>
      <c r="AJ15" s="207">
        <f>ROUND(N(data!P93), 0)</f>
        <v>0</v>
      </c>
      <c r="AK15" s="315">
        <f>ROUND(N(data!P94), 2)</f>
        <v>24.97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138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5">
        <f>ROUND(N(data!Q60), 2)</f>
        <v>9.43</v>
      </c>
      <c r="G16" s="207">
        <f>ROUND(N(data!Q61), 0)</f>
        <v>1538359</v>
      </c>
      <c r="H16" s="207">
        <f>ROUND(N(data!Q62), 0)</f>
        <v>252049</v>
      </c>
      <c r="I16" s="207">
        <f>ROUND(N(data!Q63), 0)</f>
        <v>0</v>
      </c>
      <c r="J16" s="207">
        <f>ROUND(N(data!Q64), 0)</f>
        <v>52074</v>
      </c>
      <c r="K16" s="207">
        <f>ROUND(N(data!Q65), 0)</f>
        <v>0</v>
      </c>
      <c r="L16" s="207">
        <f>ROUND(N(data!Q66), 0)</f>
        <v>762</v>
      </c>
      <c r="M16" s="207">
        <f>ROUND(N(data!Q67), 0)</f>
        <v>2449</v>
      </c>
      <c r="N16" s="207">
        <f>ROUND(N(data!Q68), 0)</f>
        <v>0</v>
      </c>
      <c r="O16" s="207">
        <f>ROUND(N(data!Q69), 0)</f>
        <v>1161379</v>
      </c>
      <c r="P16" s="207">
        <f>ROUND(N(data!Q70), 0)</f>
        <v>46</v>
      </c>
      <c r="Q16" s="207">
        <f>ROUND(N(data!Q71), 0)</f>
        <v>62472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1095335</v>
      </c>
      <c r="Y16" s="207">
        <f>ROUND(N(data!Q79), 0)</f>
        <v>0</v>
      </c>
      <c r="Z16" s="207">
        <f>ROUND(N(data!Q80), 0)</f>
        <v>3526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17803904</v>
      </c>
      <c r="AF16" s="207">
        <f>ROUND(N(data!Q87), 0)</f>
        <v>6388528</v>
      </c>
      <c r="AG16" s="207">
        <f>ROUND(N(data!Q90), 0)</f>
        <v>1648</v>
      </c>
      <c r="AH16" s="207">
        <f>ROUND(N(data!Q91), 0)</f>
        <v>0</v>
      </c>
      <c r="AI16" s="207">
        <f>ROUND(N(data!Q92), 0)</f>
        <v>378</v>
      </c>
      <c r="AJ16" s="207">
        <f>ROUND(N(data!Q93), 0)</f>
        <v>0</v>
      </c>
      <c r="AK16" s="315">
        <f>ROUND(N(data!Q94), 2)</f>
        <v>7.7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138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5">
        <f>ROUND(N(data!R60), 2)</f>
        <v>1.82</v>
      </c>
      <c r="G17" s="207">
        <f>ROUND(N(data!R61), 0)</f>
        <v>226246</v>
      </c>
      <c r="H17" s="207">
        <f>ROUND(N(data!R62), 0)</f>
        <v>35370</v>
      </c>
      <c r="I17" s="207">
        <f>ROUND(N(data!R63), 0)</f>
        <v>1537692</v>
      </c>
      <c r="J17" s="207">
        <f>ROUND(N(data!R64), 0)</f>
        <v>212503</v>
      </c>
      <c r="K17" s="207">
        <f>ROUND(N(data!R65), 0)</f>
        <v>0</v>
      </c>
      <c r="L17" s="207">
        <f>ROUND(N(data!R66), 0)</f>
        <v>15589</v>
      </c>
      <c r="M17" s="207">
        <f>ROUND(N(data!R67), 0)</f>
        <v>21182</v>
      </c>
      <c r="N17" s="207">
        <f>ROUND(N(data!R68), 0)</f>
        <v>0</v>
      </c>
      <c r="O17" s="207">
        <f>ROUND(N(data!R69), 0)</f>
        <v>171146</v>
      </c>
      <c r="P17" s="207">
        <f>ROUND(N(data!R70), 0)</f>
        <v>330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5490</v>
      </c>
      <c r="X17" s="207">
        <f>ROUND(N(data!R78), 0)</f>
        <v>161091</v>
      </c>
      <c r="Y17" s="207">
        <f>ROUND(N(data!R79), 0)</f>
        <v>0</v>
      </c>
      <c r="Z17" s="207">
        <f>ROUND(N(data!R80), 0)</f>
        <v>472</v>
      </c>
      <c r="AA17" s="207">
        <f>ROUND(N(data!R81), 0)</f>
        <v>0</v>
      </c>
      <c r="AB17" s="207">
        <f>ROUND(N(data!R82), 0)</f>
        <v>0</v>
      </c>
      <c r="AC17" s="207">
        <f>ROUND(N(data!R83), 0)</f>
        <v>3763</v>
      </c>
      <c r="AD17" s="207">
        <f>ROUND(N(data!R84), 0)</f>
        <v>0</v>
      </c>
      <c r="AE17" s="207">
        <f>ROUND(N(data!R89), 0)</f>
        <v>1582840</v>
      </c>
      <c r="AF17" s="207">
        <f>ROUND(N(data!R87), 0)</f>
        <v>1530216</v>
      </c>
      <c r="AG17" s="207">
        <f>ROUND(N(data!R90), 0)</f>
        <v>390</v>
      </c>
      <c r="AH17" s="207">
        <f>ROUND(N(data!R91), 0)</f>
        <v>0</v>
      </c>
      <c r="AI17" s="207">
        <f>ROUND(N(data!R92), 0)</f>
        <v>89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138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122621</v>
      </c>
      <c r="K18" s="207">
        <f>ROUND(N(data!S65), 0)</f>
        <v>0</v>
      </c>
      <c r="L18" s="207">
        <f>ROUND(N(data!S66), 0)</f>
        <v>88210</v>
      </c>
      <c r="M18" s="207">
        <f>ROUND(N(data!S67), 0)</f>
        <v>0</v>
      </c>
      <c r="N18" s="207">
        <f>ROUND(N(data!S68), 0)</f>
        <v>0</v>
      </c>
      <c r="O18" s="207">
        <f>ROUND(N(data!S69), 0)</f>
        <v>49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49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4582</v>
      </c>
      <c r="AH18" s="207">
        <f>ROUND(N(data!S91), 0)</f>
        <v>0</v>
      </c>
      <c r="AI18" s="207">
        <f>ROUND(N(data!S92), 0)</f>
        <v>1050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138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138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0</v>
      </c>
      <c r="F20" s="315">
        <f>ROUND(N(data!U60), 2)</f>
        <v>47.45</v>
      </c>
      <c r="G20" s="207">
        <f>ROUND(N(data!U61), 0)</f>
        <v>5629833</v>
      </c>
      <c r="H20" s="207">
        <f>ROUND(N(data!U62), 0)</f>
        <v>887482</v>
      </c>
      <c r="I20" s="207">
        <f>ROUND(N(data!U63), 0)</f>
        <v>0</v>
      </c>
      <c r="J20" s="207">
        <f>ROUND(N(data!U64), 0)</f>
        <v>4261343</v>
      </c>
      <c r="K20" s="207">
        <f>ROUND(N(data!U65), 0)</f>
        <v>0</v>
      </c>
      <c r="L20" s="207">
        <f>ROUND(N(data!U66), 0)</f>
        <v>970588</v>
      </c>
      <c r="M20" s="207">
        <f>ROUND(N(data!U67), 0)</f>
        <v>126019</v>
      </c>
      <c r="N20" s="207">
        <f>ROUND(N(data!U68), 0)</f>
        <v>0</v>
      </c>
      <c r="O20" s="207">
        <f>ROUND(N(data!U69), 0)</f>
        <v>4973821</v>
      </c>
      <c r="P20" s="207">
        <f>ROUND(N(data!U70), 0)</f>
        <v>444936</v>
      </c>
      <c r="Q20" s="207">
        <f>ROUND(N(data!U71), 0)</f>
        <v>33927</v>
      </c>
      <c r="R20" s="207">
        <f>ROUND(N(data!U72), 0)</f>
        <v>18430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281757</v>
      </c>
      <c r="X20" s="207">
        <f>ROUND(N(data!U78), 0)</f>
        <v>4008528</v>
      </c>
      <c r="Y20" s="207">
        <f>ROUND(N(data!U79), 0)</f>
        <v>0</v>
      </c>
      <c r="Z20" s="207">
        <f>ROUND(N(data!U80), 0)</f>
        <v>140</v>
      </c>
      <c r="AA20" s="207">
        <f>ROUND(N(data!U81), 0)</f>
        <v>1511</v>
      </c>
      <c r="AB20" s="207">
        <f>ROUND(N(data!U82), 0)</f>
        <v>1188</v>
      </c>
      <c r="AC20" s="207">
        <f>ROUND(N(data!U83), 0)</f>
        <v>183404</v>
      </c>
      <c r="AD20" s="207">
        <f>ROUND(N(data!U84), 0)</f>
        <v>3863422</v>
      </c>
      <c r="AE20" s="207">
        <f>ROUND(N(data!U89), 0)</f>
        <v>92754847</v>
      </c>
      <c r="AF20" s="207">
        <f>ROUND(N(data!U87), 0)</f>
        <v>34414304</v>
      </c>
      <c r="AG20" s="207">
        <f>ROUND(N(data!U90), 0)</f>
        <v>5580</v>
      </c>
      <c r="AH20" s="207">
        <f>ROUND(N(data!U91), 0)</f>
        <v>0</v>
      </c>
      <c r="AI20" s="207">
        <f>ROUND(N(data!U92), 0)</f>
        <v>1279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138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5">
        <f>ROUND(N(data!V60), 2)</f>
        <v>39.53</v>
      </c>
      <c r="G21" s="207">
        <f>ROUND(N(data!V61), 0)</f>
        <v>5254141</v>
      </c>
      <c r="H21" s="207">
        <f>ROUND(N(data!V62), 0)</f>
        <v>825682</v>
      </c>
      <c r="I21" s="207">
        <f>ROUND(N(data!V63), 0)</f>
        <v>193896</v>
      </c>
      <c r="J21" s="207">
        <f>ROUND(N(data!V64), 0)</f>
        <v>2791418</v>
      </c>
      <c r="K21" s="207">
        <f>ROUND(N(data!V65), 0)</f>
        <v>0</v>
      </c>
      <c r="L21" s="207">
        <f>ROUND(N(data!V66), 0)</f>
        <v>72288</v>
      </c>
      <c r="M21" s="207">
        <f>ROUND(N(data!V67), 0)</f>
        <v>326066</v>
      </c>
      <c r="N21" s="207">
        <f>ROUND(N(data!V68), 0)</f>
        <v>385345</v>
      </c>
      <c r="O21" s="207">
        <f>ROUND(N(data!V69), 0)</f>
        <v>4090780</v>
      </c>
      <c r="P21" s="207">
        <f>ROUND(N(data!V70), 0)</f>
        <v>78</v>
      </c>
      <c r="Q21" s="207">
        <f>ROUND(N(data!V71), 0)</f>
        <v>238835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98335</v>
      </c>
      <c r="X21" s="207">
        <f>ROUND(N(data!V78), 0)</f>
        <v>3741030</v>
      </c>
      <c r="Y21" s="207">
        <f>ROUND(N(data!V79), 0)</f>
        <v>0</v>
      </c>
      <c r="Z21" s="207">
        <f>ROUND(N(data!V80), 0)</f>
        <v>2798</v>
      </c>
      <c r="AA21" s="207">
        <f>ROUND(N(data!V81), 0)</f>
        <v>0</v>
      </c>
      <c r="AB21" s="207">
        <f>ROUND(N(data!V82), 0)</f>
        <v>3246</v>
      </c>
      <c r="AC21" s="207">
        <f>ROUND(N(data!V83), 0)</f>
        <v>6458</v>
      </c>
      <c r="AD21" s="207">
        <f>ROUND(N(data!V84), 0)</f>
        <v>0</v>
      </c>
      <c r="AE21" s="207">
        <f>ROUND(N(data!V89), 0)</f>
        <v>111205311</v>
      </c>
      <c r="AF21" s="207">
        <f>ROUND(N(data!V87), 0)</f>
        <v>62145692</v>
      </c>
      <c r="AG21" s="207">
        <f>ROUND(N(data!V90), 0)</f>
        <v>15766</v>
      </c>
      <c r="AH21" s="207">
        <f>ROUND(N(data!V91), 0)</f>
        <v>0</v>
      </c>
      <c r="AI21" s="207">
        <f>ROUND(N(data!V92), 0)</f>
        <v>3613</v>
      </c>
      <c r="AJ21" s="207">
        <f>ROUND(N(data!V93), 0)</f>
        <v>0</v>
      </c>
      <c r="AK21" s="315">
        <f>ROUND(N(data!V94), 2)</f>
        <v>9.4600000000000009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138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5">
        <f>ROUND(N(data!W60), 2)</f>
        <v>4.2699999999999996</v>
      </c>
      <c r="G22" s="207">
        <f>ROUND(N(data!W61), 0)</f>
        <v>812323</v>
      </c>
      <c r="H22" s="207">
        <f>ROUND(N(data!W62), 0)</f>
        <v>108292</v>
      </c>
      <c r="I22" s="207">
        <f>ROUND(N(data!W63), 0)</f>
        <v>0</v>
      </c>
      <c r="J22" s="207">
        <f>ROUND(N(data!W64), 0)</f>
        <v>41699</v>
      </c>
      <c r="K22" s="207">
        <f>ROUND(N(data!W65), 0)</f>
        <v>0</v>
      </c>
      <c r="L22" s="207">
        <f>ROUND(N(data!W66), 0)</f>
        <v>1588</v>
      </c>
      <c r="M22" s="207">
        <f>ROUND(N(data!W67), 0)</f>
        <v>17103</v>
      </c>
      <c r="N22" s="207">
        <f>ROUND(N(data!W68), 0)</f>
        <v>0</v>
      </c>
      <c r="O22" s="207">
        <f>ROUND(N(data!W69), 0)</f>
        <v>586092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7705</v>
      </c>
      <c r="X22" s="207">
        <f>ROUND(N(data!W78), 0)</f>
        <v>578387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10828486</v>
      </c>
      <c r="AF22" s="207">
        <f>ROUND(N(data!W87), 0)</f>
        <v>3250550</v>
      </c>
      <c r="AG22" s="207">
        <f>ROUND(N(data!W90), 0)</f>
        <v>954</v>
      </c>
      <c r="AH22" s="207">
        <f>ROUND(N(data!W91), 0)</f>
        <v>0</v>
      </c>
      <c r="AI22" s="207">
        <f>ROUND(N(data!W92), 0)</f>
        <v>219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138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5">
        <f>ROUND(N(data!X60), 2)</f>
        <v>10.039999999999999</v>
      </c>
      <c r="G23" s="207">
        <f>ROUND(N(data!X61), 0)</f>
        <v>1315479</v>
      </c>
      <c r="H23" s="207">
        <f>ROUND(N(data!X62), 0)</f>
        <v>201818</v>
      </c>
      <c r="I23" s="207">
        <f>ROUND(N(data!X63), 0)</f>
        <v>0</v>
      </c>
      <c r="J23" s="207">
        <f>ROUND(N(data!X64), 0)</f>
        <v>313227</v>
      </c>
      <c r="K23" s="207">
        <f>ROUND(N(data!X65), 0)</f>
        <v>0</v>
      </c>
      <c r="L23" s="207">
        <f>ROUND(N(data!X66), 0)</f>
        <v>61713</v>
      </c>
      <c r="M23" s="207">
        <f>ROUND(N(data!X67), 0)</f>
        <v>168794</v>
      </c>
      <c r="N23" s="207">
        <f>ROUND(N(data!X68), 0)</f>
        <v>0</v>
      </c>
      <c r="O23" s="207">
        <f>ROUND(N(data!X69), 0)</f>
        <v>990512</v>
      </c>
      <c r="P23" s="207">
        <f>ROUND(N(data!X70), 0)</f>
        <v>0</v>
      </c>
      <c r="Q23" s="207">
        <f>ROUND(N(data!X71), 0)</f>
        <v>54053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-200</v>
      </c>
      <c r="X23" s="207">
        <f>ROUND(N(data!X78), 0)</f>
        <v>936641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18</v>
      </c>
      <c r="AD23" s="207">
        <f>ROUND(N(data!X84), 0)</f>
        <v>0</v>
      </c>
      <c r="AE23" s="207">
        <f>ROUND(N(data!X89), 0)</f>
        <v>48897083</v>
      </c>
      <c r="AF23" s="207">
        <f>ROUND(N(data!X87), 0)</f>
        <v>11664396</v>
      </c>
      <c r="AG23" s="207">
        <f>ROUND(N(data!X90), 0)</f>
        <v>6090</v>
      </c>
      <c r="AH23" s="207">
        <f>ROUND(N(data!X91), 0)</f>
        <v>0</v>
      </c>
      <c r="AI23" s="207">
        <f>ROUND(N(data!X92), 0)</f>
        <v>1395</v>
      </c>
      <c r="AJ23" s="207">
        <f>ROUND(N(data!X93), 0)</f>
        <v>0</v>
      </c>
      <c r="AK23" s="315">
        <f>ROUND(N(data!X94), 2)</f>
        <v>0.21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138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0</v>
      </c>
      <c r="F24" s="315">
        <f>ROUND(N(data!Y60), 2)</f>
        <v>34.799999999999997</v>
      </c>
      <c r="G24" s="207">
        <f>ROUND(N(data!Y61), 0)</f>
        <v>4147507</v>
      </c>
      <c r="H24" s="207">
        <f>ROUND(N(data!Y62), 0)</f>
        <v>697688</v>
      </c>
      <c r="I24" s="207">
        <f>ROUND(N(data!Y63), 0)</f>
        <v>0</v>
      </c>
      <c r="J24" s="207">
        <f>ROUND(N(data!Y64), 0)</f>
        <v>394703</v>
      </c>
      <c r="K24" s="207">
        <f>ROUND(N(data!Y65), 0)</f>
        <v>0</v>
      </c>
      <c r="L24" s="207">
        <f>ROUND(N(data!Y66), 0)</f>
        <v>18454</v>
      </c>
      <c r="M24" s="207">
        <f>ROUND(N(data!Y67), 0)</f>
        <v>367862</v>
      </c>
      <c r="N24" s="207">
        <f>ROUND(N(data!Y68), 0)</f>
        <v>252949</v>
      </c>
      <c r="O24" s="207">
        <f>ROUND(N(data!Y69), 0)</f>
        <v>3757987</v>
      </c>
      <c r="P24" s="207">
        <f>ROUND(N(data!Y70), 0)</f>
        <v>0</v>
      </c>
      <c r="Q24" s="207">
        <f>ROUND(N(data!Y71), 0)</f>
        <v>322020</v>
      </c>
      <c r="R24" s="207">
        <f>ROUND(N(data!Y72), 0)</f>
        <v>3400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477138</v>
      </c>
      <c r="X24" s="207">
        <f>ROUND(N(data!Y78), 0)</f>
        <v>2953089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2340</v>
      </c>
      <c r="AD24" s="207">
        <f>ROUND(N(data!Y84), 0)</f>
        <v>0</v>
      </c>
      <c r="AE24" s="207">
        <f>ROUND(N(data!Y89), 0)</f>
        <v>39688518</v>
      </c>
      <c r="AF24" s="207">
        <f>ROUND(N(data!Y87), 0)</f>
        <v>9299814</v>
      </c>
      <c r="AG24" s="207">
        <f>ROUND(N(data!Y90), 0)</f>
        <v>14684</v>
      </c>
      <c r="AH24" s="207">
        <f>ROUND(N(data!Y91), 0)</f>
        <v>0</v>
      </c>
      <c r="AI24" s="207">
        <f>ROUND(N(data!Y92), 0)</f>
        <v>3365</v>
      </c>
      <c r="AJ24" s="207">
        <f>ROUND(N(data!Y93), 0)</f>
        <v>0</v>
      </c>
      <c r="AK24" s="315">
        <f>ROUND(N(data!Y94), 2)</f>
        <v>0.34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138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5694</v>
      </c>
      <c r="K25" s="207">
        <f>ROUND(N(data!Z65), 0)</f>
        <v>0</v>
      </c>
      <c r="L25" s="207">
        <f>ROUND(N(data!Z66), 0)</f>
        <v>799</v>
      </c>
      <c r="M25" s="207">
        <f>ROUND(N(data!Z67), 0)</f>
        <v>1842</v>
      </c>
      <c r="N25" s="207">
        <f>ROUND(N(data!Z68), 0)</f>
        <v>1504</v>
      </c>
      <c r="O25" s="207">
        <f>ROUND(N(data!Z69), 0)</f>
        <v>660</v>
      </c>
      <c r="P25" s="207">
        <f>ROUND(N(data!Z70), 0)</f>
        <v>0</v>
      </c>
      <c r="Q25" s="207">
        <f>ROUND(N(data!Z71), 0)</f>
        <v>0</v>
      </c>
      <c r="R25" s="207">
        <f>ROUND(N(data!Z72), 0)</f>
        <v>660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55212</v>
      </c>
      <c r="AF25" s="207">
        <f>ROUND(N(data!Z87), 0)</f>
        <v>53747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138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5">
        <f>ROUND(N(data!AA60), 2)</f>
        <v>2.06</v>
      </c>
      <c r="G26" s="207">
        <f>ROUND(N(data!AA61), 0)</f>
        <v>328338</v>
      </c>
      <c r="H26" s="207">
        <f>ROUND(N(data!AA62), 0)</f>
        <v>54855</v>
      </c>
      <c r="I26" s="207">
        <f>ROUND(N(data!AA63), 0)</f>
        <v>0</v>
      </c>
      <c r="J26" s="207">
        <f>ROUND(N(data!AA64), 0)</f>
        <v>11513</v>
      </c>
      <c r="K26" s="207">
        <f>ROUND(N(data!AA65), 0)</f>
        <v>0</v>
      </c>
      <c r="L26" s="207">
        <f>ROUND(N(data!AA66), 0)</f>
        <v>6589</v>
      </c>
      <c r="M26" s="207">
        <f>ROUND(N(data!AA67), 0)</f>
        <v>4875</v>
      </c>
      <c r="N26" s="207">
        <f>ROUND(N(data!AA68), 0)</f>
        <v>0</v>
      </c>
      <c r="O26" s="207">
        <f>ROUND(N(data!AA69), 0)</f>
        <v>233808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233782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26</v>
      </c>
      <c r="AD26" s="207">
        <f>ROUND(N(data!AA84), 0)</f>
        <v>0</v>
      </c>
      <c r="AE26" s="207">
        <f>ROUND(N(data!AA89), 0)</f>
        <v>7521882</v>
      </c>
      <c r="AF26" s="207">
        <f>ROUND(N(data!AA87), 0)</f>
        <v>361998</v>
      </c>
      <c r="AG26" s="207">
        <f>ROUND(N(data!AA90), 0)</f>
        <v>835</v>
      </c>
      <c r="AH26" s="207">
        <f>ROUND(N(data!AA91), 0)</f>
        <v>0</v>
      </c>
      <c r="AI26" s="207">
        <f>ROUND(N(data!AA92), 0)</f>
        <v>191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138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5">
        <f>ROUND(N(data!AB60), 2)</f>
        <v>36.99</v>
      </c>
      <c r="G27" s="207">
        <f>ROUND(N(data!AB61), 0)</f>
        <v>5308744</v>
      </c>
      <c r="H27" s="207">
        <f>ROUND(N(data!AB62), 0)</f>
        <v>754474</v>
      </c>
      <c r="I27" s="207">
        <f>ROUND(N(data!AB63), 0)</f>
        <v>17965</v>
      </c>
      <c r="J27" s="207">
        <f>ROUND(N(data!AB64), 0)</f>
        <v>7513212</v>
      </c>
      <c r="K27" s="207">
        <f>ROUND(N(data!AB65), 0)</f>
        <v>0</v>
      </c>
      <c r="L27" s="207">
        <f>ROUND(N(data!AB66), 0)</f>
        <v>123958</v>
      </c>
      <c r="M27" s="207">
        <f>ROUND(N(data!AB67), 0)</f>
        <v>180752</v>
      </c>
      <c r="N27" s="207">
        <f>ROUND(N(data!AB68), 0)</f>
        <v>314347</v>
      </c>
      <c r="O27" s="207">
        <f>ROUND(N(data!AB69), 0)</f>
        <v>3849301</v>
      </c>
      <c r="P27" s="207">
        <f>ROUND(N(data!AB70), 0)</f>
        <v>0</v>
      </c>
      <c r="Q27" s="207">
        <f>ROUND(N(data!AB71), 0)</f>
        <v>-434</v>
      </c>
      <c r="R27" s="207">
        <f>ROUND(N(data!AB72), 0)</f>
        <v>2850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53152</v>
      </c>
      <c r="X27" s="207">
        <f>ROUND(N(data!AB78), 0)</f>
        <v>3779908</v>
      </c>
      <c r="Y27" s="207">
        <f>ROUND(N(data!AB79), 0)</f>
        <v>425</v>
      </c>
      <c r="Z27" s="207">
        <f>ROUND(N(data!AB80), 0)</f>
        <v>4202</v>
      </c>
      <c r="AA27" s="207">
        <f>ROUND(N(data!AB81), 0)</f>
        <v>0</v>
      </c>
      <c r="AB27" s="207">
        <f>ROUND(N(data!AB82), 0)</f>
        <v>277</v>
      </c>
      <c r="AC27" s="207">
        <f>ROUND(N(data!AB83), 0)</f>
        <v>8921</v>
      </c>
      <c r="AD27" s="207">
        <f>ROUND(N(data!AB84), 0)</f>
        <v>0</v>
      </c>
      <c r="AE27" s="207">
        <f>ROUND(N(data!AB89), 0)</f>
        <v>67782183</v>
      </c>
      <c r="AF27" s="207">
        <f>ROUND(N(data!AB87), 0)</f>
        <v>36218171</v>
      </c>
      <c r="AG27" s="207">
        <f>ROUND(N(data!AB90), 0)</f>
        <v>4104</v>
      </c>
      <c r="AH27" s="207">
        <f>ROUND(N(data!AB91), 0)</f>
        <v>0</v>
      </c>
      <c r="AI27" s="207">
        <f>ROUND(N(data!AB92), 0)</f>
        <v>940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138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0</v>
      </c>
      <c r="F28" s="315">
        <f>ROUND(N(data!AC60), 2)</f>
        <v>20.13</v>
      </c>
      <c r="G28" s="207">
        <f>ROUND(N(data!AC61), 0)</f>
        <v>2391239</v>
      </c>
      <c r="H28" s="207">
        <f>ROUND(N(data!AC62), 0)</f>
        <v>355006</v>
      </c>
      <c r="I28" s="207">
        <f>ROUND(N(data!AC63), 0)</f>
        <v>87996</v>
      </c>
      <c r="J28" s="207">
        <f>ROUND(N(data!AC64), 0)</f>
        <v>309146</v>
      </c>
      <c r="K28" s="207">
        <f>ROUND(N(data!AC65), 0)</f>
        <v>0</v>
      </c>
      <c r="L28" s="207">
        <f>ROUND(N(data!AC66), 0)</f>
        <v>431773</v>
      </c>
      <c r="M28" s="207">
        <f>ROUND(N(data!AC67), 0)</f>
        <v>85444</v>
      </c>
      <c r="N28" s="207">
        <f>ROUND(N(data!AC68), 0)</f>
        <v>115102</v>
      </c>
      <c r="O28" s="207">
        <f>ROUND(N(data!AC69), 0)</f>
        <v>1972281</v>
      </c>
      <c r="P28" s="207">
        <f>ROUND(N(data!AC70), 0)</f>
        <v>0</v>
      </c>
      <c r="Q28" s="207">
        <f>ROUND(N(data!AC71), 0)</f>
        <v>255524</v>
      </c>
      <c r="R28" s="207">
        <f>ROUND(N(data!AC72), 0)</f>
        <v>489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425</v>
      </c>
      <c r="X28" s="207">
        <f>ROUND(N(data!AC78), 0)</f>
        <v>1702599</v>
      </c>
      <c r="Y28" s="207">
        <f>ROUND(N(data!AC79), 0)</f>
        <v>1547</v>
      </c>
      <c r="Z28" s="207">
        <f>ROUND(N(data!AC80), 0)</f>
        <v>3347</v>
      </c>
      <c r="AA28" s="207">
        <f>ROUND(N(data!AC81), 0)</f>
        <v>0</v>
      </c>
      <c r="AB28" s="207">
        <f>ROUND(N(data!AC82), 0)</f>
        <v>826</v>
      </c>
      <c r="AC28" s="207">
        <f>ROUND(N(data!AC83), 0)</f>
        <v>7524</v>
      </c>
      <c r="AD28" s="207">
        <f>ROUND(N(data!AC84), 0)</f>
        <v>0</v>
      </c>
      <c r="AE28" s="207">
        <f>ROUND(N(data!AC89), 0)</f>
        <v>45222548</v>
      </c>
      <c r="AF28" s="207">
        <f>ROUND(N(data!AC87), 0)</f>
        <v>37656861</v>
      </c>
      <c r="AG28" s="207">
        <f>ROUND(N(data!AC90), 0)</f>
        <v>3155</v>
      </c>
      <c r="AH28" s="207">
        <f>ROUND(N(data!AC91), 0)</f>
        <v>0</v>
      </c>
      <c r="AI28" s="207">
        <f>ROUND(N(data!AC92), 0)</f>
        <v>723</v>
      </c>
      <c r="AJ28" s="207">
        <f>ROUND(N(data!AC93), 0)</f>
        <v>0</v>
      </c>
      <c r="AK28" s="315">
        <f>ROUND(N(data!AC94), 2)</f>
        <v>0.27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138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363</v>
      </c>
      <c r="K29" s="207">
        <f>ROUND(N(data!AD65), 0)</f>
        <v>0</v>
      </c>
      <c r="L29" s="207">
        <f>ROUND(N(data!AD66), 0)</f>
        <v>1393536</v>
      </c>
      <c r="M29" s="207">
        <f>ROUND(N(data!AD67), 0)</f>
        <v>18414</v>
      </c>
      <c r="N29" s="207">
        <f>ROUND(N(data!AD68), 0)</f>
        <v>270</v>
      </c>
      <c r="O29" s="207">
        <f>ROUND(N(data!AD69), 0)</f>
        <v>6734</v>
      </c>
      <c r="P29" s="207">
        <f>ROUND(N(data!AD70), 0)</f>
        <v>6734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7045778</v>
      </c>
      <c r="AF29" s="207">
        <f>ROUND(N(data!AD87), 0)</f>
        <v>6974883</v>
      </c>
      <c r="AG29" s="207">
        <f>ROUND(N(data!AD90), 0)</f>
        <v>376</v>
      </c>
      <c r="AH29" s="207">
        <f>ROUND(N(data!AD91), 0)</f>
        <v>0</v>
      </c>
      <c r="AI29" s="207">
        <f>ROUND(N(data!AD92), 0)</f>
        <v>86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138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0</v>
      </c>
      <c r="F30" s="315">
        <f>ROUND(N(data!AE60), 2)</f>
        <v>15.24</v>
      </c>
      <c r="G30" s="207">
        <f>ROUND(N(data!AE61), 0)</f>
        <v>1877640</v>
      </c>
      <c r="H30" s="207">
        <f>ROUND(N(data!AE62), 0)</f>
        <v>302115</v>
      </c>
      <c r="I30" s="207">
        <f>ROUND(N(data!AE63), 0)</f>
        <v>58621</v>
      </c>
      <c r="J30" s="207">
        <f>ROUND(N(data!AE64), 0)</f>
        <v>13376</v>
      </c>
      <c r="K30" s="207">
        <f>ROUND(N(data!AE65), 0)</f>
        <v>0</v>
      </c>
      <c r="L30" s="207">
        <f>ROUND(N(data!AE66), 0)</f>
        <v>2516</v>
      </c>
      <c r="M30" s="207">
        <f>ROUND(N(data!AE67), 0)</f>
        <v>12896</v>
      </c>
      <c r="N30" s="207">
        <f>ROUND(N(data!AE68), 0)</f>
        <v>0</v>
      </c>
      <c r="O30" s="207">
        <f>ROUND(N(data!AE69), 0)</f>
        <v>1337004</v>
      </c>
      <c r="P30" s="207">
        <f>ROUND(N(data!AE70), 0)</f>
        <v>0</v>
      </c>
      <c r="Q30" s="207">
        <f>ROUND(N(data!AE71), 0)</f>
        <v>-87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1336909</v>
      </c>
      <c r="Y30" s="207">
        <f>ROUND(N(data!AE79), 0)</f>
        <v>0</v>
      </c>
      <c r="Z30" s="207">
        <f>ROUND(N(data!AE80), 0)</f>
        <v>175</v>
      </c>
      <c r="AA30" s="207">
        <f>ROUND(N(data!AE81), 0)</f>
        <v>0</v>
      </c>
      <c r="AB30" s="207">
        <f>ROUND(N(data!AE82), 0)</f>
        <v>0</v>
      </c>
      <c r="AC30" s="207">
        <f>ROUND(N(data!AE83), 0)</f>
        <v>7</v>
      </c>
      <c r="AD30" s="207">
        <f>ROUND(N(data!AE84), 0)</f>
        <v>0</v>
      </c>
      <c r="AE30" s="207">
        <f>ROUND(N(data!AE89), 0)</f>
        <v>5306672</v>
      </c>
      <c r="AF30" s="207">
        <f>ROUND(N(data!AE87), 0)</f>
        <v>2955661</v>
      </c>
      <c r="AG30" s="207">
        <f>ROUND(N(data!AE90), 0)</f>
        <v>4304</v>
      </c>
      <c r="AH30" s="207">
        <f>ROUND(N(data!AE91), 0)</f>
        <v>0</v>
      </c>
      <c r="AI30" s="207">
        <f>ROUND(N(data!AE92), 0)</f>
        <v>986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138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138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0</v>
      </c>
      <c r="F32" s="315">
        <f>ROUND(N(data!AG60), 2)</f>
        <v>111.94</v>
      </c>
      <c r="G32" s="207">
        <f>ROUND(N(data!AG61), 0)</f>
        <v>10210059</v>
      </c>
      <c r="H32" s="207">
        <f>ROUND(N(data!AG62), 0)</f>
        <v>1382179</v>
      </c>
      <c r="I32" s="207">
        <f>ROUND(N(data!AG63), 0)</f>
        <v>1420098</v>
      </c>
      <c r="J32" s="207">
        <f>ROUND(N(data!AG64), 0)</f>
        <v>1923510</v>
      </c>
      <c r="K32" s="207">
        <f>ROUND(N(data!AG65), 0)</f>
        <v>0</v>
      </c>
      <c r="L32" s="207">
        <f>ROUND(N(data!AG66), 0)</f>
        <v>19435</v>
      </c>
      <c r="M32" s="207">
        <f>ROUND(N(data!AG67), 0)</f>
        <v>687056</v>
      </c>
      <c r="N32" s="207">
        <f>ROUND(N(data!AG68), 0)</f>
        <v>2790</v>
      </c>
      <c r="O32" s="207">
        <f>ROUND(N(data!AG69), 0)</f>
        <v>12646418</v>
      </c>
      <c r="P32" s="207">
        <f>ROUND(N(data!AG70), 0)</f>
        <v>6395</v>
      </c>
      <c r="Q32" s="207">
        <f>ROUND(N(data!AG71), 0)</f>
        <v>5151712</v>
      </c>
      <c r="R32" s="207">
        <f>ROUND(N(data!AG72), 0)</f>
        <v>6495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9738</v>
      </c>
      <c r="X32" s="207">
        <f>ROUND(N(data!AG78), 0)</f>
        <v>7269720</v>
      </c>
      <c r="Y32" s="207">
        <f>ROUND(N(data!AG79), 0)</f>
        <v>42797</v>
      </c>
      <c r="Z32" s="207">
        <f>ROUND(N(data!AG80), 0)</f>
        <v>31701</v>
      </c>
      <c r="AA32" s="207">
        <f>ROUND(N(data!AG81), 0)</f>
        <v>0</v>
      </c>
      <c r="AB32" s="207">
        <f>ROUND(N(data!AG82), 0)</f>
        <v>1212</v>
      </c>
      <c r="AC32" s="207">
        <f>ROUND(N(data!AG83), 0)</f>
        <v>126648</v>
      </c>
      <c r="AD32" s="207">
        <f>ROUND(N(data!AG84), 0)</f>
        <v>0</v>
      </c>
      <c r="AE32" s="207">
        <f>ROUND(N(data!AG89), 0)</f>
        <v>162865419</v>
      </c>
      <c r="AF32" s="207">
        <f>ROUND(N(data!AG87), 0)</f>
        <v>32996161</v>
      </c>
      <c r="AG32" s="207">
        <f>ROUND(N(data!AG90), 0)</f>
        <v>30224</v>
      </c>
      <c r="AH32" s="207">
        <f>ROUND(N(data!AG91), 0)</f>
        <v>0</v>
      </c>
      <c r="AI32" s="207">
        <f>ROUND(N(data!AG92), 0)</f>
        <v>6926</v>
      </c>
      <c r="AJ32" s="207">
        <f>ROUND(N(data!AG93), 0)</f>
        <v>0</v>
      </c>
      <c r="AK32" s="315">
        <f>ROUND(N(data!AG94), 2)</f>
        <v>38.53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138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138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138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5">
        <f>ROUND(N(data!AJ60), 2)</f>
        <v>26.1</v>
      </c>
      <c r="G35" s="207">
        <f>ROUND(N(data!AJ61), 0)</f>
        <v>3226970</v>
      </c>
      <c r="H35" s="207">
        <f>ROUND(N(data!AJ62), 0)</f>
        <v>455819</v>
      </c>
      <c r="I35" s="207">
        <f>ROUND(N(data!AJ63), 0)</f>
        <v>2401979</v>
      </c>
      <c r="J35" s="207">
        <f>ROUND(N(data!AJ64), 0)</f>
        <v>933360</v>
      </c>
      <c r="K35" s="207">
        <f>ROUND(N(data!AJ65), 0)</f>
        <v>0</v>
      </c>
      <c r="L35" s="207">
        <f>ROUND(N(data!AJ66), 0)</f>
        <v>1206969</v>
      </c>
      <c r="M35" s="207">
        <f>ROUND(N(data!AJ67), 0)</f>
        <v>89692</v>
      </c>
      <c r="N35" s="207">
        <f>ROUND(N(data!AJ68), 0)</f>
        <v>632430</v>
      </c>
      <c r="O35" s="207">
        <f>ROUND(N(data!AJ69), 0)</f>
        <v>5288398</v>
      </c>
      <c r="P35" s="207">
        <f>ROUND(N(data!AJ70), 0)</f>
        <v>1536</v>
      </c>
      <c r="Q35" s="207">
        <f>ROUND(N(data!AJ71), 0)</f>
        <v>1878</v>
      </c>
      <c r="R35" s="207">
        <f>ROUND(N(data!AJ72), 0)</f>
        <v>956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2931642</v>
      </c>
      <c r="X35" s="207">
        <f>ROUND(N(data!AJ78), 0)</f>
        <v>2297653</v>
      </c>
      <c r="Y35" s="207">
        <f>ROUND(N(data!AJ79), 0)</f>
        <v>0</v>
      </c>
      <c r="Z35" s="207">
        <f>ROUND(N(data!AJ80), 0)</f>
        <v>20756</v>
      </c>
      <c r="AA35" s="207">
        <f>ROUND(N(data!AJ81), 0)</f>
        <v>13558</v>
      </c>
      <c r="AB35" s="207">
        <f>ROUND(N(data!AJ82), 0)</f>
        <v>1871</v>
      </c>
      <c r="AC35" s="207">
        <f>ROUND(N(data!AJ83), 0)</f>
        <v>18548</v>
      </c>
      <c r="AD35" s="207">
        <f>ROUND(N(data!AJ84), 0)</f>
        <v>5300</v>
      </c>
      <c r="AE35" s="207">
        <f>ROUND(N(data!AJ89), 0)</f>
        <v>14964561</v>
      </c>
      <c r="AF35" s="207">
        <f>ROUND(N(data!AJ87), 0)</f>
        <v>62614</v>
      </c>
      <c r="AG35" s="207">
        <f>ROUND(N(data!AJ90), 0)</f>
        <v>5572</v>
      </c>
      <c r="AH35" s="207">
        <f>ROUND(N(data!AJ91), 0)</f>
        <v>0</v>
      </c>
      <c r="AI35" s="207">
        <f>ROUND(N(data!AJ92), 0)</f>
        <v>1277</v>
      </c>
      <c r="AJ35" s="207">
        <f>ROUND(N(data!AJ93), 0)</f>
        <v>0</v>
      </c>
      <c r="AK35" s="315">
        <f>ROUND(N(data!AJ94), 2)</f>
        <v>5.62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138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5">
        <f>ROUND(N(data!AK60), 2)</f>
        <v>4</v>
      </c>
      <c r="G36" s="207">
        <f>ROUND(N(data!AK61), 0)</f>
        <v>519602</v>
      </c>
      <c r="H36" s="207">
        <f>ROUND(N(data!AK62), 0)</f>
        <v>82745</v>
      </c>
      <c r="I36" s="207">
        <f>ROUND(N(data!AK63), 0)</f>
        <v>0</v>
      </c>
      <c r="J36" s="207">
        <f>ROUND(N(data!AK64), 0)</f>
        <v>51</v>
      </c>
      <c r="K36" s="207">
        <f>ROUND(N(data!AK65), 0)</f>
        <v>0</v>
      </c>
      <c r="L36" s="207">
        <f>ROUND(N(data!AK66), 0)</f>
        <v>239</v>
      </c>
      <c r="M36" s="207">
        <f>ROUND(N(data!AK67), 0)</f>
        <v>266</v>
      </c>
      <c r="N36" s="207">
        <f>ROUND(N(data!AK68), 0)</f>
        <v>0</v>
      </c>
      <c r="O36" s="207">
        <f>ROUND(N(data!AK69), 0)</f>
        <v>372492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369965</v>
      </c>
      <c r="Y36" s="207">
        <f>ROUND(N(data!AK79), 0)</f>
        <v>2207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320</v>
      </c>
      <c r="AD36" s="207">
        <f>ROUND(N(data!AK84), 0)</f>
        <v>0</v>
      </c>
      <c r="AE36" s="207">
        <f>ROUND(N(data!AK89), 0)</f>
        <v>2374780</v>
      </c>
      <c r="AF36" s="207">
        <f>ROUND(N(data!AK87), 0)</f>
        <v>2210746</v>
      </c>
      <c r="AG36" s="207">
        <f>ROUND(N(data!AK90), 0)</f>
        <v>1334</v>
      </c>
      <c r="AH36" s="207">
        <f>ROUND(N(data!AK91), 0)</f>
        <v>0</v>
      </c>
      <c r="AI36" s="207">
        <f>ROUND(N(data!AK92), 0)</f>
        <v>306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138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5">
        <f>ROUND(N(data!AL60), 2)</f>
        <v>2.15</v>
      </c>
      <c r="G37" s="207">
        <f>ROUND(N(data!AL61), 0)</f>
        <v>295326</v>
      </c>
      <c r="H37" s="207">
        <f>ROUND(N(data!AL62), 0)</f>
        <v>44108</v>
      </c>
      <c r="I37" s="207">
        <f>ROUND(N(data!AL63), 0)</f>
        <v>0</v>
      </c>
      <c r="J37" s="207">
        <f>ROUND(N(data!AL64), 0)</f>
        <v>703</v>
      </c>
      <c r="K37" s="207">
        <f>ROUND(N(data!AL65), 0)</f>
        <v>0</v>
      </c>
      <c r="L37" s="207">
        <f>ROUND(N(data!AL66), 0)</f>
        <v>403</v>
      </c>
      <c r="M37" s="207">
        <f>ROUND(N(data!AL67), 0)</f>
        <v>0</v>
      </c>
      <c r="N37" s="207">
        <f>ROUND(N(data!AL68), 0)</f>
        <v>0</v>
      </c>
      <c r="O37" s="207">
        <f>ROUND(N(data!AL69), 0)</f>
        <v>210621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210277</v>
      </c>
      <c r="Y37" s="207">
        <f>ROUND(N(data!AL79), 0)</f>
        <v>0</v>
      </c>
      <c r="Z37" s="207">
        <f>ROUND(N(data!AL80), 0)</f>
        <v>28</v>
      </c>
      <c r="AA37" s="207">
        <f>ROUND(N(data!AL81), 0)</f>
        <v>0</v>
      </c>
      <c r="AB37" s="207">
        <f>ROUND(N(data!AL82), 0)</f>
        <v>0</v>
      </c>
      <c r="AC37" s="207">
        <f>ROUND(N(data!AL83), 0)</f>
        <v>316</v>
      </c>
      <c r="AD37" s="207">
        <f>ROUND(N(data!AL84), 0)</f>
        <v>0</v>
      </c>
      <c r="AE37" s="207">
        <f>ROUND(N(data!AL89), 0)</f>
        <v>1416680</v>
      </c>
      <c r="AF37" s="207">
        <f>ROUND(N(data!AL87), 0)</f>
        <v>1257337</v>
      </c>
      <c r="AG37" s="207">
        <f>ROUND(N(data!AL90), 0)</f>
        <v>198</v>
      </c>
      <c r="AH37" s="207">
        <f>ROUND(N(data!AL91), 0)</f>
        <v>0</v>
      </c>
      <c r="AI37" s="207">
        <f>ROUND(N(data!AL92), 0)</f>
        <v>45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138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138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138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5">
        <f>ROUND(N(data!AO60), 2)</f>
        <v>21.16</v>
      </c>
      <c r="G40" s="207">
        <f>ROUND(N(data!AO61), 0)</f>
        <v>2704747</v>
      </c>
      <c r="H40" s="207">
        <f>ROUND(N(data!AO62), 0)</f>
        <v>244780</v>
      </c>
      <c r="I40" s="207">
        <f>ROUND(N(data!AO63), 0)</f>
        <v>0</v>
      </c>
      <c r="J40" s="207">
        <f>ROUND(N(data!AO64), 0)</f>
        <v>100109</v>
      </c>
      <c r="K40" s="207">
        <f>ROUND(N(data!AO65), 0)</f>
        <v>0</v>
      </c>
      <c r="L40" s="207">
        <f>ROUND(N(data!AO66), 0)</f>
        <v>603</v>
      </c>
      <c r="M40" s="207">
        <f>ROUND(N(data!AO67), 0)</f>
        <v>0</v>
      </c>
      <c r="N40" s="207">
        <f>ROUND(N(data!AO68), 0)</f>
        <v>1149</v>
      </c>
      <c r="O40" s="207">
        <f>ROUND(N(data!AO69), 0)</f>
        <v>2223461</v>
      </c>
      <c r="P40" s="207">
        <f>ROUND(N(data!AO70), 0)</f>
        <v>1139</v>
      </c>
      <c r="Q40" s="207">
        <f>ROUND(N(data!AO71), 0)</f>
        <v>275887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1925822</v>
      </c>
      <c r="Y40" s="207">
        <f>ROUND(N(data!AO79), 0)</f>
        <v>5708</v>
      </c>
      <c r="Z40" s="207">
        <f>ROUND(N(data!AO80), 0)</f>
        <v>1159</v>
      </c>
      <c r="AA40" s="207">
        <f>ROUND(N(data!AO81), 0)</f>
        <v>0</v>
      </c>
      <c r="AB40" s="207">
        <f>ROUND(N(data!AO82), 0)</f>
        <v>0</v>
      </c>
      <c r="AC40" s="207">
        <f>ROUND(N(data!AO83), 0)</f>
        <v>13746</v>
      </c>
      <c r="AD40" s="207">
        <f>ROUND(N(data!AO84), 0)</f>
        <v>0</v>
      </c>
      <c r="AE40" s="207">
        <f>ROUND(N(data!AO89), 0)</f>
        <v>21431652</v>
      </c>
      <c r="AF40" s="207">
        <f>ROUND(N(data!AO87), 0)</f>
        <v>18218226</v>
      </c>
      <c r="AG40" s="207">
        <f>ROUND(N(data!AO90), 0)</f>
        <v>6561</v>
      </c>
      <c r="AH40" s="207">
        <f>ROUND(N(data!AO91), 0)</f>
        <v>0</v>
      </c>
      <c r="AI40" s="207">
        <f>ROUND(N(data!AO92), 0)</f>
        <v>1503</v>
      </c>
      <c r="AJ40" s="207">
        <f>ROUND(N(data!AO93), 0)</f>
        <v>0</v>
      </c>
      <c r="AK40" s="315">
        <f>ROUND(N(data!AO94), 2)</f>
        <v>14.69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138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138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138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138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138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138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138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5">
        <f>ROUND(N(data!AV60), 2)</f>
        <v>8.02</v>
      </c>
      <c r="G47" s="207">
        <f>ROUND(N(data!AV61), 0)</f>
        <v>727365</v>
      </c>
      <c r="H47" s="207">
        <f>ROUND(N(data!AV62), 0)</f>
        <v>66791</v>
      </c>
      <c r="I47" s="207">
        <f>ROUND(N(data!AV63), 0)</f>
        <v>0</v>
      </c>
      <c r="J47" s="207">
        <f>ROUND(N(data!AV64), 0)</f>
        <v>634</v>
      </c>
      <c r="K47" s="207">
        <f>ROUND(N(data!AV65), 0)</f>
        <v>0</v>
      </c>
      <c r="L47" s="207">
        <f>ROUND(N(data!AV66), 0)</f>
        <v>51237</v>
      </c>
      <c r="M47" s="207">
        <f>ROUND(N(data!AV67), 0)</f>
        <v>-42</v>
      </c>
      <c r="N47" s="207">
        <f>ROUND(N(data!AV68), 0)</f>
        <v>0</v>
      </c>
      <c r="O47" s="207">
        <f>ROUND(N(data!AV69), 0)</f>
        <v>534198</v>
      </c>
      <c r="P47" s="207">
        <f>ROUND(N(data!AV70), 0)</f>
        <v>0</v>
      </c>
      <c r="Q47" s="207">
        <f>ROUND(N(data!AV71), 0)</f>
        <v>13345</v>
      </c>
      <c r="R47" s="207">
        <f>ROUND(N(data!AV72), 0)</f>
        <v>-37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1341</v>
      </c>
      <c r="X47" s="207">
        <f>ROUND(N(data!AV78), 0)</f>
        <v>517895</v>
      </c>
      <c r="Y47" s="207">
        <f>ROUND(N(data!AV79), 0)</f>
        <v>504</v>
      </c>
      <c r="Z47" s="207">
        <f>ROUND(N(data!AV80), 0)</f>
        <v>0</v>
      </c>
      <c r="AA47" s="207">
        <f>ROUND(N(data!AV81), 0)</f>
        <v>0</v>
      </c>
      <c r="AB47" s="207">
        <f>ROUND(N(data!AV82), 0)</f>
        <v>1031</v>
      </c>
      <c r="AC47" s="207">
        <f>ROUND(N(data!AV83), 0)</f>
        <v>119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0.19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138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138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138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5">
        <f>ROUND(N(data!AY60), 2)</f>
        <v>35.159999999999997</v>
      </c>
      <c r="G50" s="207">
        <f>ROUND(N(data!AY61), 0)</f>
        <v>2485803</v>
      </c>
      <c r="H50" s="207">
        <f>ROUND(N(data!AY62), 0)</f>
        <v>393215</v>
      </c>
      <c r="I50" s="207">
        <f>ROUND(N(data!AY63), 0)</f>
        <v>0</v>
      </c>
      <c r="J50" s="207">
        <f>ROUND(N(data!AY64), 0)</f>
        <v>594726</v>
      </c>
      <c r="K50" s="207">
        <f>ROUND(N(data!AY65), 0)</f>
        <v>0</v>
      </c>
      <c r="L50" s="207">
        <f>ROUND(N(data!AY66), 0)</f>
        <v>32578</v>
      </c>
      <c r="M50" s="207">
        <f>ROUND(N(data!AY67), 0)</f>
        <v>6675</v>
      </c>
      <c r="N50" s="207">
        <f>ROUND(N(data!AY68), 0)</f>
        <v>3716</v>
      </c>
      <c r="O50" s="207">
        <f>ROUND(N(data!AY69), 0)</f>
        <v>1787189</v>
      </c>
      <c r="P50" s="207">
        <f>ROUND(N(data!AY70), 0)</f>
        <v>0</v>
      </c>
      <c r="Q50" s="207">
        <f>ROUND(N(data!AY71), 0)</f>
        <v>1336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13493</v>
      </c>
      <c r="X50" s="207">
        <f>ROUND(N(data!AY78), 0)</f>
        <v>1769930</v>
      </c>
      <c r="Y50" s="207">
        <f>ROUND(N(data!AY79), 0)</f>
        <v>0</v>
      </c>
      <c r="Z50" s="207">
        <f>ROUND(N(data!AY80), 0)</f>
        <v>278</v>
      </c>
      <c r="AA50" s="207">
        <f>ROUND(N(data!AY81), 0)</f>
        <v>0</v>
      </c>
      <c r="AB50" s="207">
        <f>ROUND(N(data!AY82), 0)</f>
        <v>656</v>
      </c>
      <c r="AC50" s="207">
        <f>ROUND(N(data!AY83), 0)</f>
        <v>1496</v>
      </c>
      <c r="AD50" s="207">
        <f>ROUND(N(data!AY84), 0)</f>
        <v>18511</v>
      </c>
      <c r="AE50" s="207">
        <f>ROUND(N(data!AY89), 0)</f>
        <v>0</v>
      </c>
      <c r="AF50" s="207">
        <f>ROUND(N(data!AY87), 0)</f>
        <v>0</v>
      </c>
      <c r="AG50" s="207">
        <f>ROUND(N(data!AY90), 0)</f>
        <v>11675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138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5">
        <f>ROUND(N(data!AZ60), 2)</f>
        <v>3.68</v>
      </c>
      <c r="G51" s="207">
        <f>ROUND(N(data!AZ61), 0)</f>
        <v>178268</v>
      </c>
      <c r="H51" s="207">
        <f>ROUND(N(data!AZ62), 0)</f>
        <v>36361</v>
      </c>
      <c r="I51" s="207">
        <f>ROUND(N(data!AZ63), 0)</f>
        <v>0</v>
      </c>
      <c r="J51" s="207">
        <f>ROUND(N(data!AZ64), 0)</f>
        <v>929802</v>
      </c>
      <c r="K51" s="207">
        <f>ROUND(N(data!AZ65), 0)</f>
        <v>0</v>
      </c>
      <c r="L51" s="207">
        <f>ROUND(N(data!AZ66), 0)</f>
        <v>8661</v>
      </c>
      <c r="M51" s="207">
        <f>ROUND(N(data!AZ67), 0)</f>
        <v>14954</v>
      </c>
      <c r="N51" s="207">
        <f>ROUND(N(data!AZ68), 0)</f>
        <v>0</v>
      </c>
      <c r="O51" s="207">
        <f>ROUND(N(data!AZ69), 0)</f>
        <v>-605922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8465</v>
      </c>
      <c r="X51" s="207">
        <f>ROUND(N(data!AZ78), 0)</f>
        <v>126930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-741317</v>
      </c>
      <c r="AD51" s="207">
        <f>ROUND(N(data!AZ84), 0)</f>
        <v>340346</v>
      </c>
      <c r="AE51" s="207">
        <f>ROUND(N(data!AZ89), 0)</f>
        <v>0</v>
      </c>
      <c r="AF51" s="207">
        <f>ROUND(N(data!AZ87), 0)</f>
        <v>0</v>
      </c>
      <c r="AG51" s="207">
        <f>ROUND(N(data!AZ90), 0)</f>
        <v>1089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138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138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5">
        <f>ROUND(N(data!BB60), 2)</f>
        <v>13.11</v>
      </c>
      <c r="G53" s="207">
        <f>ROUND(N(data!BB61), 0)</f>
        <v>1601999</v>
      </c>
      <c r="H53" s="207">
        <f>ROUND(N(data!BB62), 0)</f>
        <v>231011</v>
      </c>
      <c r="I53" s="207">
        <f>ROUND(N(data!BB63), 0)</f>
        <v>825</v>
      </c>
      <c r="J53" s="207">
        <f>ROUND(N(data!BB64), 0)</f>
        <v>12643</v>
      </c>
      <c r="K53" s="207">
        <f>ROUND(N(data!BB65), 0)</f>
        <v>0</v>
      </c>
      <c r="L53" s="207">
        <f>ROUND(N(data!BB66), 0)</f>
        <v>-4860</v>
      </c>
      <c r="M53" s="207">
        <f>ROUND(N(data!BB67), 0)</f>
        <v>0</v>
      </c>
      <c r="N53" s="207">
        <f>ROUND(N(data!BB68), 0)</f>
        <v>0</v>
      </c>
      <c r="O53" s="207">
        <f>ROUND(N(data!BB69), 0)</f>
        <v>1625383</v>
      </c>
      <c r="P53" s="207">
        <f>ROUND(N(data!BB70), 0)</f>
        <v>0</v>
      </c>
      <c r="Q53" s="207">
        <f>ROUND(N(data!BB71), 0)</f>
        <v>222003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88245</v>
      </c>
      <c r="V53" s="207">
        <f>ROUND(N(data!BB76), 0)</f>
        <v>0</v>
      </c>
      <c r="W53" s="207">
        <f>ROUND(N(data!BB77), 0)</f>
        <v>0</v>
      </c>
      <c r="X53" s="207">
        <f>ROUND(N(data!BB78), 0)</f>
        <v>1140648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1944</v>
      </c>
      <c r="AC53" s="207">
        <f>ROUND(N(data!BB83), 0)</f>
        <v>172543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581</v>
      </c>
      <c r="AH53" s="207">
        <f>ROUND(N(data!BB91), 0)</f>
        <v>0</v>
      </c>
      <c r="AI53" s="207">
        <f>ROUND(N(data!BB92), 0)</f>
        <v>133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138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138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5">
        <f>ROUND(N(data!BD60), 2)</f>
        <v>0.2</v>
      </c>
      <c r="G55" s="207">
        <f>ROUND(N(data!BD61), 0)</f>
        <v>15882</v>
      </c>
      <c r="H55" s="207">
        <f>ROUND(N(data!BD62), 0)</f>
        <v>741</v>
      </c>
      <c r="I55" s="207">
        <f>ROUND(N(data!BD63), 0)</f>
        <v>0</v>
      </c>
      <c r="J55" s="207">
        <f>ROUND(N(data!BD64), 0)</f>
        <v>-8460</v>
      </c>
      <c r="K55" s="207">
        <f>ROUND(N(data!BD65), 0)</f>
        <v>0</v>
      </c>
      <c r="L55" s="207">
        <f>ROUND(N(data!BD66), 0)</f>
        <v>12216</v>
      </c>
      <c r="M55" s="207">
        <f>ROUND(N(data!BD67), 0)</f>
        <v>226</v>
      </c>
      <c r="N55" s="207">
        <f>ROUND(N(data!BD68), 0)</f>
        <v>6962</v>
      </c>
      <c r="O55" s="207">
        <f>ROUND(N(data!BD69), 0)</f>
        <v>11347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11308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39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4159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138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436329</v>
      </c>
      <c r="F56" s="315">
        <f>ROUND(N(data!BE60), 2)</f>
        <v>82.12</v>
      </c>
      <c r="G56" s="207">
        <f>ROUND(N(data!BE61), 0)</f>
        <v>5674334</v>
      </c>
      <c r="H56" s="207">
        <f>ROUND(N(data!BE62), 0)</f>
        <v>853303</v>
      </c>
      <c r="I56" s="207">
        <f>ROUND(N(data!BE63), 0)</f>
        <v>93065</v>
      </c>
      <c r="J56" s="207">
        <f>ROUND(N(data!BE64), 0)</f>
        <v>1257741</v>
      </c>
      <c r="K56" s="207">
        <f>ROUND(N(data!BE65), 0)</f>
        <v>0</v>
      </c>
      <c r="L56" s="207">
        <f>ROUND(N(data!BE66), 0)</f>
        <v>140278</v>
      </c>
      <c r="M56" s="207">
        <f>ROUND(N(data!BE67), 0)</f>
        <v>597030</v>
      </c>
      <c r="N56" s="207">
        <f>ROUND(N(data!BE68), 0)</f>
        <v>134489</v>
      </c>
      <c r="O56" s="207">
        <f>ROUND(N(data!BE69), 0)</f>
        <v>9840979</v>
      </c>
      <c r="P56" s="207">
        <f>ROUND(N(data!BE70), 0)</f>
        <v>0</v>
      </c>
      <c r="Q56" s="207">
        <f>ROUND(N(data!BE71), 0)</f>
        <v>581179</v>
      </c>
      <c r="R56" s="207">
        <f>ROUND(N(data!BE72), 0)</f>
        <v>8400</v>
      </c>
      <c r="S56" s="207">
        <f>ROUND(N(data!BE73), 0)</f>
        <v>0</v>
      </c>
      <c r="T56" s="207">
        <f>ROUND(N(data!BE74), 0)</f>
        <v>1111954</v>
      </c>
      <c r="U56" s="207">
        <f>ROUND(N(data!BE75), 0)</f>
        <v>0</v>
      </c>
      <c r="V56" s="207">
        <f>ROUND(N(data!BE76), 0)</f>
        <v>0</v>
      </c>
      <c r="W56" s="207">
        <f>ROUND(N(data!BE77), 0)</f>
        <v>2069576</v>
      </c>
      <c r="X56" s="207">
        <f>ROUND(N(data!BE78), 0)</f>
        <v>4040214</v>
      </c>
      <c r="Y56" s="207">
        <f>ROUND(N(data!BE79), 0)</f>
        <v>0</v>
      </c>
      <c r="Z56" s="207">
        <f>ROUND(N(data!BE80), 0)</f>
        <v>2124</v>
      </c>
      <c r="AA56" s="207">
        <f>ROUND(N(data!BE81), 0)</f>
        <v>24745</v>
      </c>
      <c r="AB56" s="207">
        <f>ROUND(N(data!BE82), 0)</f>
        <v>1971625</v>
      </c>
      <c r="AC56" s="207">
        <f>ROUND(N(data!BE83), 0)</f>
        <v>31162</v>
      </c>
      <c r="AD56" s="207">
        <f>ROUND(N(data!BE84), 0)</f>
        <v>80664</v>
      </c>
      <c r="AE56" s="207">
        <f>ROUND(N(data!BE89), 0)</f>
        <v>0</v>
      </c>
      <c r="AF56" s="207">
        <f>ROUND(N(data!BE87), 0)</f>
        <v>0</v>
      </c>
      <c r="AG56" s="207">
        <f>ROUND(N(data!BE90), 0)</f>
        <v>176656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138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138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3186</v>
      </c>
      <c r="I58" s="207">
        <f>ROUND(N(data!BG63), 0)</f>
        <v>0</v>
      </c>
      <c r="J58" s="207">
        <f>ROUND(N(data!BG64), 0)</f>
        <v>5</v>
      </c>
      <c r="K58" s="207">
        <f>ROUND(N(data!BG65), 0)</f>
        <v>0</v>
      </c>
      <c r="L58" s="207">
        <f>ROUND(N(data!BG66), 0)</f>
        <v>0</v>
      </c>
      <c r="M58" s="207">
        <f>ROUND(N(data!BG67), 0)</f>
        <v>8572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117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138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547</v>
      </c>
      <c r="AH59" s="207">
        <f>ROUND(N(data!BH91), 0)</f>
        <v>0</v>
      </c>
      <c r="AI59" s="207">
        <f>ROUND(N(data!BH92), 0)</f>
        <v>125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138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246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138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80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775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138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138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5">
        <f>ROUND(N(data!BL60), 2)</f>
        <v>18.329999999999998</v>
      </c>
      <c r="G63" s="207">
        <f>ROUND(N(data!BL61), 0)</f>
        <v>2502152</v>
      </c>
      <c r="H63" s="207">
        <f>ROUND(N(data!BL62), 0)</f>
        <v>379687</v>
      </c>
      <c r="I63" s="207">
        <f>ROUND(N(data!BL63), 0)</f>
        <v>0</v>
      </c>
      <c r="J63" s="207">
        <f>ROUND(N(data!BL64), 0)</f>
        <v>214624</v>
      </c>
      <c r="K63" s="207">
        <f>ROUND(N(data!BL65), 0)</f>
        <v>0</v>
      </c>
      <c r="L63" s="207">
        <f>ROUND(N(data!BL66), 0)</f>
        <v>6153</v>
      </c>
      <c r="M63" s="207">
        <f>ROUND(N(data!BL67), 0)</f>
        <v>17245</v>
      </c>
      <c r="N63" s="207">
        <f>ROUND(N(data!BL68), 0)</f>
        <v>0</v>
      </c>
      <c r="O63" s="207">
        <f>ROUND(N(data!BL69), 0)</f>
        <v>1798173</v>
      </c>
      <c r="P63" s="207">
        <f>ROUND(N(data!BL70), 0)</f>
        <v>0</v>
      </c>
      <c r="Q63" s="207">
        <f>ROUND(N(data!BL71), 0)</f>
        <v>836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1781571</v>
      </c>
      <c r="Y63" s="207">
        <f>ROUND(N(data!BL79), 0)</f>
        <v>0</v>
      </c>
      <c r="Z63" s="207">
        <f>ROUND(N(data!BL80), 0)</f>
        <v>629</v>
      </c>
      <c r="AA63" s="207">
        <f>ROUND(N(data!BL81), 0)</f>
        <v>0</v>
      </c>
      <c r="AB63" s="207">
        <f>ROUND(N(data!BL82), 0)</f>
        <v>0</v>
      </c>
      <c r="AC63" s="207">
        <f>ROUND(N(data!BL83), 0)</f>
        <v>15137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4088</v>
      </c>
      <c r="AH63" s="207">
        <f>ROUND(N(data!BL91), 0)</f>
        <v>0</v>
      </c>
      <c r="AI63" s="207">
        <f>ROUND(N(data!BL92), 0)</f>
        <v>937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138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138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5">
        <f>ROUND(N(data!BN60), 2)</f>
        <v>64.3</v>
      </c>
      <c r="G65" s="207">
        <f>ROUND(N(data!BN61), 0)</f>
        <v>4671774</v>
      </c>
      <c r="H65" s="207">
        <f>ROUND(N(data!BN62), 0)</f>
        <v>738968</v>
      </c>
      <c r="I65" s="207">
        <f>ROUND(N(data!BN63), 0)</f>
        <v>511600</v>
      </c>
      <c r="J65" s="207">
        <f>ROUND(N(data!BN64), 0)</f>
        <v>1638759</v>
      </c>
      <c r="K65" s="207">
        <f>ROUND(N(data!BN65), 0)</f>
        <v>0</v>
      </c>
      <c r="L65" s="207">
        <f>ROUND(N(data!BN66), 0)</f>
        <v>1953123</v>
      </c>
      <c r="M65" s="207">
        <f>ROUND(N(data!BN67), 0)</f>
        <v>1470259</v>
      </c>
      <c r="N65" s="207">
        <f>ROUND(N(data!BN68), 0)</f>
        <v>438496</v>
      </c>
      <c r="O65" s="207">
        <f>ROUND(N(data!BN69), 0)</f>
        <v>3260710</v>
      </c>
      <c r="P65" s="207">
        <f>ROUND(N(data!BN70), 0)</f>
        <v>0</v>
      </c>
      <c r="Q65" s="207">
        <f>ROUND(N(data!BN71), 0)</f>
        <v>24388</v>
      </c>
      <c r="R65" s="207">
        <f>ROUND(N(data!BN72), 0)</f>
        <v>71270</v>
      </c>
      <c r="S65" s="207">
        <f>ROUND(N(data!BN73), 0)</f>
        <v>187456</v>
      </c>
      <c r="T65" s="207">
        <f>ROUND(N(data!BN74), 0)</f>
        <v>0</v>
      </c>
      <c r="U65" s="207">
        <f>ROUND(N(data!BN75), 0)</f>
        <v>139247</v>
      </c>
      <c r="V65" s="207">
        <f>ROUND(N(data!BN76), 0)</f>
        <v>0</v>
      </c>
      <c r="W65" s="207">
        <f>ROUND(N(data!BN77), 0)</f>
        <v>90516</v>
      </c>
      <c r="X65" s="207">
        <f>ROUND(N(data!BN78), 0)</f>
        <v>3326375</v>
      </c>
      <c r="Y65" s="207">
        <f>ROUND(N(data!BN79), 0)</f>
        <v>1992</v>
      </c>
      <c r="Z65" s="207">
        <f>ROUND(N(data!BN80), 0)</f>
        <v>9314</v>
      </c>
      <c r="AA65" s="207">
        <f>ROUND(N(data!BN81), 0)</f>
        <v>-807304</v>
      </c>
      <c r="AB65" s="207">
        <f>ROUND(N(data!BN82), 0)</f>
        <v>40710</v>
      </c>
      <c r="AC65" s="207">
        <f>ROUND(N(data!BN83), 0)</f>
        <v>176746</v>
      </c>
      <c r="AD65" s="207">
        <f>ROUND(N(data!BN84), 0)</f>
        <v>-57603</v>
      </c>
      <c r="AE65" s="207">
        <f>ROUND(N(data!BN89), 0)</f>
        <v>0</v>
      </c>
      <c r="AF65" s="207">
        <f>ROUND(N(data!BN87), 0)</f>
        <v>0</v>
      </c>
      <c r="AG65" s="207">
        <f>ROUND(N(data!BN90), 0)</f>
        <v>6690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138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5">
        <f>ROUND(N(data!BO60), 2)</f>
        <v>0.01</v>
      </c>
      <c r="G66" s="207">
        <f>ROUND(N(data!BO61), 0)</f>
        <v>2401</v>
      </c>
      <c r="H66" s="207">
        <f>ROUND(N(data!BO62), 0)</f>
        <v>363459</v>
      </c>
      <c r="I66" s="207">
        <f>ROUND(N(data!BO63), 0)</f>
        <v>0</v>
      </c>
      <c r="J66" s="207">
        <f>ROUND(N(data!BO64), 0)</f>
        <v>703</v>
      </c>
      <c r="K66" s="207">
        <f>ROUND(N(data!BO65), 0)</f>
        <v>0</v>
      </c>
      <c r="L66" s="207">
        <f>ROUND(N(data!BO66), 0)</f>
        <v>335</v>
      </c>
      <c r="M66" s="207">
        <f>ROUND(N(data!BO67), 0)</f>
        <v>0</v>
      </c>
      <c r="N66" s="207">
        <f>ROUND(N(data!BO68), 0)</f>
        <v>0</v>
      </c>
      <c r="O66" s="207">
        <f>ROUND(N(data!BO69), 0)</f>
        <v>1710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1710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225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138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138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138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138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5">
        <f>ROUND(N(data!BS60), 2)</f>
        <v>1.0900000000000001</v>
      </c>
      <c r="G70" s="207">
        <f>ROUND(N(data!BS61), 0)</f>
        <v>97774</v>
      </c>
      <c r="H70" s="207">
        <f>ROUND(N(data!BS62), 0)</f>
        <v>15938</v>
      </c>
      <c r="I70" s="207">
        <f>ROUND(N(data!BS63), 0)</f>
        <v>0</v>
      </c>
      <c r="J70" s="207">
        <f>ROUND(N(data!BS64), 0)</f>
        <v>15913</v>
      </c>
      <c r="K70" s="207">
        <f>ROUND(N(data!BS65), 0)</f>
        <v>0</v>
      </c>
      <c r="L70" s="207">
        <f>ROUND(N(data!BS66), 0)</f>
        <v>1584</v>
      </c>
      <c r="M70" s="207">
        <f>ROUND(N(data!BS67), 0)</f>
        <v>8649</v>
      </c>
      <c r="N70" s="207">
        <f>ROUND(N(data!BS68), 0)</f>
        <v>51336</v>
      </c>
      <c r="O70" s="207">
        <f>ROUND(N(data!BS69), 0)</f>
        <v>73681</v>
      </c>
      <c r="P70" s="207">
        <f>ROUND(N(data!BS70), 0)</f>
        <v>0</v>
      </c>
      <c r="Q70" s="207">
        <f>ROUND(N(data!BS71), 0)</f>
        <v>-157</v>
      </c>
      <c r="R70" s="207">
        <f>ROUND(N(data!BS72), 0)</f>
        <v>700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69617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3521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541</v>
      </c>
      <c r="AH70" s="207">
        <f>ROUND(N(data!BS91), 0)</f>
        <v>0</v>
      </c>
      <c r="AI70" s="207">
        <f>ROUND(N(data!BS92), 0)</f>
        <v>124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138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5">
        <f>ROUND(N(data!BT60), 2)</f>
        <v>2.5299999999999998</v>
      </c>
      <c r="G71" s="207">
        <f>ROUND(N(data!BT61), 0)</f>
        <v>266761</v>
      </c>
      <c r="H71" s="207">
        <f>ROUND(N(data!BT62), 0)</f>
        <v>41942</v>
      </c>
      <c r="I71" s="207">
        <f>ROUND(N(data!BT63), 0)</f>
        <v>0</v>
      </c>
      <c r="J71" s="207">
        <f>ROUND(N(data!BT64), 0)</f>
        <v>539</v>
      </c>
      <c r="K71" s="207">
        <f>ROUND(N(data!BT65), 0)</f>
        <v>0</v>
      </c>
      <c r="L71" s="207">
        <f>ROUND(N(data!BT66), 0)</f>
        <v>2445</v>
      </c>
      <c r="M71" s="207">
        <f>ROUND(N(data!BT67), 0)</f>
        <v>0</v>
      </c>
      <c r="N71" s="207">
        <f>ROUND(N(data!BT68), 0)</f>
        <v>0</v>
      </c>
      <c r="O71" s="207">
        <f>ROUND(N(data!BT69), 0)</f>
        <v>190646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189938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583</v>
      </c>
      <c r="AC71" s="207">
        <f>ROUND(N(data!BT83), 0)</f>
        <v>125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401</v>
      </c>
      <c r="AH71" s="207">
        <f>ROUND(N(data!BT91), 0)</f>
        <v>0</v>
      </c>
      <c r="AI71" s="207">
        <f>ROUND(N(data!BT92), 0)</f>
        <v>92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138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138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5">
        <f>ROUND(N(data!BV60), 2)</f>
        <v>0.01</v>
      </c>
      <c r="G73" s="207">
        <f>ROUND(N(data!BV61), 0)</f>
        <v>0</v>
      </c>
      <c r="H73" s="207">
        <f>ROUND(N(data!BV62), 0)</f>
        <v>1433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-35</v>
      </c>
      <c r="M73" s="207">
        <f>ROUND(N(data!BV67), 0)</f>
        <v>358</v>
      </c>
      <c r="N73" s="207">
        <f>ROUND(N(data!BV68), 0)</f>
        <v>0</v>
      </c>
      <c r="O73" s="207">
        <f>ROUND(N(data!BV69), 0)</f>
        <v>2150</v>
      </c>
      <c r="P73" s="207">
        <f>ROUND(N(data!BV70), 0)</f>
        <v>0</v>
      </c>
      <c r="Q73" s="207">
        <f>ROUND(N(data!BV71), 0)</f>
        <v>2150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1327</v>
      </c>
      <c r="AH73" s="207">
        <f>ROUND(N(data!BV91), 0)</f>
        <v>0</v>
      </c>
      <c r="AI73" s="207">
        <f>ROUND(N(data!BV92), 0)</f>
        <v>304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138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1055250</v>
      </c>
      <c r="J74" s="207">
        <f>ROUND(N(data!BW64), 0)</f>
        <v>0</v>
      </c>
      <c r="K74" s="207">
        <f>ROUND(N(data!BW65), 0)</f>
        <v>0</v>
      </c>
      <c r="L74" s="207">
        <f>ROUND(N(data!BW66), 0)</f>
        <v>4137250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138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138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5">
        <f>ROUND(N(data!BY60), 2)</f>
        <v>20.239999999999998</v>
      </c>
      <c r="G76" s="207">
        <f>ROUND(N(data!BY61), 0)</f>
        <v>3315351</v>
      </c>
      <c r="H76" s="207">
        <f>ROUND(N(data!BY62), 0)</f>
        <v>305889</v>
      </c>
      <c r="I76" s="207">
        <f>ROUND(N(data!BY63), 0)</f>
        <v>56</v>
      </c>
      <c r="J76" s="207">
        <f>ROUND(N(data!BY64), 0)</f>
        <v>74416</v>
      </c>
      <c r="K76" s="207">
        <f>ROUND(N(data!BY65), 0)</f>
        <v>0</v>
      </c>
      <c r="L76" s="207">
        <f>ROUND(N(data!BY66), 0)</f>
        <v>19002</v>
      </c>
      <c r="M76" s="207">
        <f>ROUND(N(data!BY67), 0)</f>
        <v>18410</v>
      </c>
      <c r="N76" s="207">
        <f>ROUND(N(data!BY68), 0)</f>
        <v>29183</v>
      </c>
      <c r="O76" s="207">
        <f>ROUND(N(data!BY69), 0)</f>
        <v>2542851</v>
      </c>
      <c r="P76" s="207">
        <f>ROUND(N(data!BY70), 0)</f>
        <v>0</v>
      </c>
      <c r="Q76" s="207">
        <f>ROUND(N(data!BY71), 0)</f>
        <v>-182</v>
      </c>
      <c r="R76" s="207">
        <f>ROUND(N(data!BY72), 0)</f>
        <v>138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2360581</v>
      </c>
      <c r="Y76" s="207">
        <f>ROUND(N(data!BY79), 0)</f>
        <v>63000</v>
      </c>
      <c r="Z76" s="207">
        <f>ROUND(N(data!BY80), 0)</f>
        <v>465</v>
      </c>
      <c r="AA76" s="207">
        <f>ROUND(N(data!BY81), 0)</f>
        <v>968</v>
      </c>
      <c r="AB76" s="207">
        <f>ROUND(N(data!BY82), 0)</f>
        <v>25768</v>
      </c>
      <c r="AC76" s="207">
        <f>ROUND(N(data!BY83), 0)</f>
        <v>92113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4523</v>
      </c>
      <c r="AH76" s="207">
        <f>ROUND(N(data!BY91), 0)</f>
        <v>0</v>
      </c>
      <c r="AI76" s="207">
        <f>ROUND(N(data!BY92), 0)</f>
        <v>1036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138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5">
        <f>ROUND(N(data!BZ60), 2)</f>
        <v>30.03</v>
      </c>
      <c r="G77" s="207">
        <f>ROUND(N(data!BZ61), 0)</f>
        <v>2735367</v>
      </c>
      <c r="H77" s="207">
        <f>ROUND(N(data!BZ62), 0)</f>
        <v>1487713</v>
      </c>
      <c r="I77" s="207">
        <f>ROUND(N(data!BZ63), 0)</f>
        <v>0</v>
      </c>
      <c r="J77" s="207">
        <f>ROUND(N(data!BZ64), 0)</f>
        <v>122630</v>
      </c>
      <c r="K77" s="207">
        <f>ROUND(N(data!BZ65), 0)</f>
        <v>0</v>
      </c>
      <c r="L77" s="207">
        <f>ROUND(N(data!BZ66), 0)</f>
        <v>15278</v>
      </c>
      <c r="M77" s="207">
        <f>ROUND(N(data!BZ67), 0)</f>
        <v>170808</v>
      </c>
      <c r="N77" s="207">
        <f>ROUND(N(data!BZ68), 0)</f>
        <v>0</v>
      </c>
      <c r="O77" s="207">
        <f>ROUND(N(data!BZ69), 0)</f>
        <v>2044121</v>
      </c>
      <c r="P77" s="207">
        <f>ROUND(N(data!BZ70), 0)</f>
        <v>0</v>
      </c>
      <c r="Q77" s="207">
        <f>ROUND(N(data!BZ71), 0)</f>
        <v>88391</v>
      </c>
      <c r="R77" s="207">
        <f>ROUND(N(data!BZ72), 0)</f>
        <v>-225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1947624</v>
      </c>
      <c r="Y77" s="207">
        <f>ROUND(N(data!BZ79), 0)</f>
        <v>2344</v>
      </c>
      <c r="Z77" s="207">
        <f>ROUND(N(data!BZ80), 0)</f>
        <v>1683</v>
      </c>
      <c r="AA77" s="207">
        <f>ROUND(N(data!BZ81), 0)</f>
        <v>4061</v>
      </c>
      <c r="AB77" s="207">
        <f>ROUND(N(data!BZ82), 0)</f>
        <v>0</v>
      </c>
      <c r="AC77" s="207">
        <f>ROUND(N(data!BZ83), 0)</f>
        <v>243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63</v>
      </c>
      <c r="AH77" s="207">
        <f>ROUND(N(data!BZ91), 0)</f>
        <v>0</v>
      </c>
      <c r="AI77" s="207">
        <f>ROUND(N(data!BZ92), 0)</f>
        <v>15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138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5">
        <f>ROUND(N(data!CA60), 2)</f>
        <v>3.64</v>
      </c>
      <c r="G78" s="207">
        <f>ROUND(N(data!CA61), 0)</f>
        <v>480834</v>
      </c>
      <c r="H78" s="207">
        <f>ROUND(N(data!CA62), 0)</f>
        <v>-7940</v>
      </c>
      <c r="I78" s="207">
        <f>ROUND(N(data!CA63), 0)</f>
        <v>50000</v>
      </c>
      <c r="J78" s="207">
        <f>ROUND(N(data!CA64), 0)</f>
        <v>-1159</v>
      </c>
      <c r="K78" s="207">
        <f>ROUND(N(data!CA65), 0)</f>
        <v>0</v>
      </c>
      <c r="L78" s="207">
        <f>ROUND(N(data!CA66), 0)</f>
        <v>55</v>
      </c>
      <c r="M78" s="207">
        <f>ROUND(N(data!CA67), 0)</f>
        <v>0</v>
      </c>
      <c r="N78" s="207">
        <f>ROUND(N(data!CA68), 0)</f>
        <v>0</v>
      </c>
      <c r="O78" s="207">
        <f>ROUND(N(data!CA69), 0)</f>
        <v>343326</v>
      </c>
      <c r="P78" s="207">
        <f>ROUND(N(data!CA70), 0)</f>
        <v>0</v>
      </c>
      <c r="Q78" s="207">
        <f>ROUND(N(data!CA71), 0)</f>
        <v>100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342361</v>
      </c>
      <c r="Y78" s="207">
        <f>ROUND(N(data!CA79), 0)</f>
        <v>0</v>
      </c>
      <c r="Z78" s="207">
        <f>ROUND(N(data!CA80), 0)</f>
        <v>865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202</v>
      </c>
      <c r="AH78" s="207">
        <f>ROUND(N(data!CA91), 0)</f>
        <v>0</v>
      </c>
      <c r="AI78" s="207">
        <f>ROUND(N(data!CA92), 0)</f>
        <v>46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138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5">
        <f>ROUND(N(data!CB60), 2)</f>
        <v>0.02</v>
      </c>
      <c r="G79" s="207">
        <f>ROUND(N(data!CB61), 0)</f>
        <v>1865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2163</v>
      </c>
      <c r="P79" s="207">
        <f>ROUND(N(data!CB70), 0)</f>
        <v>0</v>
      </c>
      <c r="Q79" s="207">
        <f>ROUND(N(data!CB71), 0)</f>
        <v>835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1328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1068</v>
      </c>
      <c r="AH79" s="207">
        <f>ROUND(N(data!CB91), 0)</f>
        <v>0</v>
      </c>
      <c r="AI79" s="207">
        <f>ROUND(N(data!CB92), 0)</f>
        <v>245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138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5">
        <f>ROUND(N(data!CC60), 2)</f>
        <v>0.56000000000000005</v>
      </c>
      <c r="G80" s="207">
        <f>ROUND(N(data!CC61), 0)</f>
        <v>958945</v>
      </c>
      <c r="H80" s="207">
        <f>ROUND(N(data!CC62), 0)</f>
        <v>-308023</v>
      </c>
      <c r="I80" s="207">
        <f>ROUND(N(data!CC63), 0)</f>
        <v>0</v>
      </c>
      <c r="J80" s="207">
        <f>ROUND(N(data!CC64), 0)</f>
        <v>39117</v>
      </c>
      <c r="K80" s="207">
        <f>ROUND(N(data!CC65), 0)</f>
        <v>0</v>
      </c>
      <c r="L80" s="207">
        <f>ROUND(N(data!CC66), 0)</f>
        <v>22934</v>
      </c>
      <c r="M80" s="207">
        <f>ROUND(N(data!CC67), 0)</f>
        <v>1134800</v>
      </c>
      <c r="N80" s="207">
        <f>ROUND(N(data!CC68), 0)</f>
        <v>9018007</v>
      </c>
      <c r="O80" s="207">
        <f>ROUND(N(data!CC69), 0)</f>
        <v>10770600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682784</v>
      </c>
      <c r="Y80" s="207">
        <f>ROUND(N(data!CC79), 0)</f>
        <v>0</v>
      </c>
      <c r="Z80" s="207">
        <f>ROUND(N(data!CC80), 0)</f>
        <v>0</v>
      </c>
      <c r="AA80" s="207">
        <f>ROUND(N(data!CC81), 0)</f>
        <v>9783530</v>
      </c>
      <c r="AB80" s="207">
        <f>ROUND(N(data!CC82), 0)</f>
        <v>1285</v>
      </c>
      <c r="AC80" s="207">
        <f>ROUND(N(data!CC83), 0)</f>
        <v>303001</v>
      </c>
      <c r="AD80" s="207">
        <f>ROUND(N(data!CC84), 0)</f>
        <v>-145176</v>
      </c>
      <c r="AE80" s="207">
        <f>ROUND(N(data!CC89), 0)</f>
        <v>0</v>
      </c>
      <c r="AF80" s="207">
        <f>ROUND(N(data!CC87), 0)</f>
        <v>0</v>
      </c>
      <c r="AG80" s="207">
        <f>ROUND(N(data!CC90), 0)</f>
        <v>6927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AEB5-13B9-4162-AB81-F85C7247F293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Swedish Edmonds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H-138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21601 76th Avenue West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Edmonds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B38C-FAD3-48C9-9B17-604A47550DCB}">
  <sheetPr codeName="Sheet9">
    <tabColor rgb="FF92D050"/>
  </sheetPr>
  <dimension ref="A2:M94"/>
  <sheetViews>
    <sheetView zoomScaleNormal="100" workbookViewId="0">
      <selection activeCell="I26" sqref="I2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>
        <f>data!C97</f>
        <v>138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6650702</v>
      </c>
      <c r="C15" s="240">
        <f>data!C85</f>
        <v>10838988</v>
      </c>
      <c r="D15" s="240">
        <f>ROUND(N('Prior Year'!C59), 0)</f>
        <v>3559</v>
      </c>
      <c r="E15" s="1">
        <f>data!C59</f>
        <v>3412</v>
      </c>
      <c r="F15" s="216">
        <f t="shared" ref="F15:F59" si="0">IF(B15=0,"",IF(D15=0,"",B15/D15))</f>
        <v>1868.6996347288564</v>
      </c>
      <c r="G15" s="216">
        <f t="shared" ref="G15:G29" si="1">IF(C15=0,"",IF(E15=0,"",C15/E15))</f>
        <v>3176.7256740914418</v>
      </c>
      <c r="H15" s="6">
        <f t="shared" ref="H15:H30" si="2">IF(B15 = 0, "", IF(C15 = 0, "", IF(D15 = 0, "", IF(E15 = 0, "", IF(G15 / F15 - 1 &lt; -0.25, G15 / F15 - 1, IF(G15 / F15 - 1 &gt; 0.25, G15 / F15 - 1, ""))))))</f>
        <v>0.6999659094771411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39289527</v>
      </c>
      <c r="C17" s="240">
        <f>data!E85</f>
        <v>73068783</v>
      </c>
      <c r="D17" s="240">
        <f>ROUND(N('Prior Year'!E59), 0)</f>
        <v>38481</v>
      </c>
      <c r="E17" s="1">
        <f>data!E59</f>
        <v>36056</v>
      </c>
      <c r="F17" s="216">
        <f t="shared" si="0"/>
        <v>1021.0110703983784</v>
      </c>
      <c r="G17" s="216">
        <f t="shared" si="1"/>
        <v>2026.5360272908808</v>
      </c>
      <c r="H17" s="6">
        <f t="shared" si="2"/>
        <v>0.98483257042469341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7974996</v>
      </c>
      <c r="C20" s="240">
        <f>data!H85</f>
        <v>12942697.25</v>
      </c>
      <c r="D20" s="240">
        <f>ROUND(N('Prior Year'!H59), 0)</f>
        <v>7728</v>
      </c>
      <c r="E20" s="1">
        <f>data!H59</f>
        <v>7978</v>
      </c>
      <c r="F20" s="216">
        <f t="shared" si="0"/>
        <v>1031.9611801242236</v>
      </c>
      <c r="G20" s="216">
        <f t="shared" si="1"/>
        <v>1622.2984770619203</v>
      </c>
      <c r="H20" s="6">
        <f t="shared" si="2"/>
        <v>0.57205378294039533</v>
      </c>
      <c r="I20" s="240" t="str">
        <f t="shared" si="3"/>
        <v>Please provide explanation for the fluctuation noted here</v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2473159</v>
      </c>
      <c r="C22" s="240">
        <f>data!J85</f>
        <v>3482621.5</v>
      </c>
      <c r="D22" s="240">
        <f>ROUND(N('Prior Year'!J59), 0)</f>
        <v>2179</v>
      </c>
      <c r="E22" s="1">
        <f>data!J59</f>
        <v>2410</v>
      </c>
      <c r="F22" s="216">
        <f t="shared" si="0"/>
        <v>1134.9972464433226</v>
      </c>
      <c r="G22" s="216">
        <f t="shared" si="1"/>
        <v>1445.0711618257262</v>
      </c>
      <c r="H22" s="6">
        <f t="shared" si="2"/>
        <v>0.27319353976766458</v>
      </c>
      <c r="I22" s="240" t="str">
        <f t="shared" si="3"/>
        <v>Please provide explanation for the fluctuation noted here</v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0</v>
      </c>
      <c r="C27" s="240">
        <f>data!O85</f>
        <v>0</v>
      </c>
      <c r="D27" s="240">
        <f>ROUND(N('Prior Year'!O59), 0)</f>
        <v>860</v>
      </c>
      <c r="E27" s="1">
        <f>data!O59</f>
        <v>1063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18722764</v>
      </c>
      <c r="C28" s="240">
        <f>data!P85</f>
        <v>25816174.960000001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1525490</v>
      </c>
      <c r="C29" s="240">
        <f>data!Q85</f>
        <v>3007072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1519274</v>
      </c>
      <c r="C30" s="240">
        <f>data!R85</f>
        <v>2219728.02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2427380</v>
      </c>
      <c r="C31" s="240">
        <f>data!S85</f>
        <v>210880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8033565</v>
      </c>
      <c r="C33" s="240">
        <f>data!U85</f>
        <v>12985664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7978424</v>
      </c>
      <c r="C34" s="240">
        <f>data!V85</f>
        <v>13939616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808322</v>
      </c>
      <c r="C35" s="240">
        <f>data!W85</f>
        <v>1567097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2039434</v>
      </c>
      <c r="C36" s="240">
        <f>data!X85</f>
        <v>3051543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5503861</v>
      </c>
      <c r="C37" s="240">
        <f>data!Y85</f>
        <v>9637150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19966</v>
      </c>
      <c r="C38" s="240">
        <f>data!Z85</f>
        <v>10499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455303</v>
      </c>
      <c r="C39" s="240">
        <f>data!AA85</f>
        <v>639978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12141267</v>
      </c>
      <c r="C40" s="240">
        <f>data!AB85</f>
        <v>18062752.859999999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3020471</v>
      </c>
      <c r="C41" s="240">
        <f>data!AC85</f>
        <v>5747987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735780</v>
      </c>
      <c r="C42" s="240">
        <f>data!AD85</f>
        <v>1419317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1811101</v>
      </c>
      <c r="C43" s="240">
        <f>data!AE85</f>
        <v>3604167.96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16934569</v>
      </c>
      <c r="C45" s="240">
        <f>data!AG85</f>
        <v>28291545.439999998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4777035</v>
      </c>
      <c r="C48" s="240">
        <f>data!AJ85</f>
        <v>14230317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415643</v>
      </c>
      <c r="C49" s="240">
        <f>data!AK85</f>
        <v>975395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268412</v>
      </c>
      <c r="C50" s="240">
        <f>data!AL85</f>
        <v>551161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1757402</v>
      </c>
      <c r="C53" s="240">
        <f>data!AO85</f>
        <v>5274849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658874</v>
      </c>
      <c r="C60" s="240">
        <f>data!AV85</f>
        <v>1380183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105839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1374425</v>
      </c>
      <c r="C63" s="240">
        <f>data!AY85</f>
        <v>5285391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1821084</v>
      </c>
      <c r="C64" s="240">
        <f>data!AZ85</f>
        <v>221778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0</v>
      </c>
      <c r="C65" s="240">
        <f>data!BA85</f>
        <v>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2347301</v>
      </c>
      <c r="C66" s="240">
        <f>data!BB85</f>
        <v>3467001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45518</v>
      </c>
      <c r="C68" s="240">
        <f>data!BD85</f>
        <v>38914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10914371</v>
      </c>
      <c r="C69" s="240">
        <f>data!BE85</f>
        <v>18510555.140000001</v>
      </c>
      <c r="D69" s="240">
        <f>ROUND(N('Prior Year'!BE59), 0)</f>
        <v>436329</v>
      </c>
      <c r="E69" s="1">
        <f>data!BE59</f>
        <v>436329</v>
      </c>
      <c r="F69" s="216">
        <f>IF(B69=0,"",IF(D69=0,"",B69/D69))</f>
        <v>25.014085701385881</v>
      </c>
      <c r="G69" s="216">
        <f t="shared" si="5"/>
        <v>42.423389552379057</v>
      </c>
      <c r="H69" s="6">
        <f>IF(B69 = 0, "", IF(C69 = 0, "", IF(D69 = 0, "", IF(E69 = 0, "", IF(G69 / F69 - 1 &lt; -0.25, G69 / F69 - 1, IF(G69 / F69 - 1 &gt; 0.25, G69 / F69 - 1, ""))))))</f>
        <v>0.69598001937079124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11962</v>
      </c>
      <c r="C71" s="240">
        <f>data!BG85</f>
        <v>11763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479396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246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80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0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2443630</v>
      </c>
      <c r="C76" s="240">
        <f>data!BL85</f>
        <v>4918034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9298358</v>
      </c>
      <c r="C78" s="240">
        <f>data!BN85</f>
        <v>14741291.890000001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7550543</v>
      </c>
      <c r="C79" s="240">
        <f>data!BO85</f>
        <v>368608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310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179802</v>
      </c>
      <c r="C83" s="240">
        <f>data!BS85</f>
        <v>264875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173594</v>
      </c>
      <c r="C84" s="240">
        <f>data!BT85</f>
        <v>502333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9251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358</v>
      </c>
      <c r="C86" s="240">
        <f>data!BV85</f>
        <v>3906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4588624</v>
      </c>
      <c r="C87" s="240">
        <f>data!BW85</f>
        <v>5192500.12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2942600</v>
      </c>
      <c r="C89" s="240">
        <f>data!BY85</f>
        <v>6305158.25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3319597</v>
      </c>
      <c r="C90" s="240">
        <f>data!BZ85</f>
        <v>6575917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447219</v>
      </c>
      <c r="C91" s="240">
        <f>data!CA85</f>
        <v>865116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55313</v>
      </c>
      <c r="C92" s="240">
        <f>data!CB85</f>
        <v>4028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105201893</v>
      </c>
      <c r="C93" s="240">
        <f>data!CC85</f>
        <v>21781556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12938464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6DFF-70C4-45DC-BDF2-7BD7A4B790CB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62180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820018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CAD3-3A65-4051-85DC-4EF5E350907E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H-138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Swedish Edmonds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98026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Elizabeth Wako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(425) 640-4000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(425) 640-4010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8666</v>
      </c>
      <c r="G23" s="76">
        <f>data!D127</f>
        <v>82845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1063</v>
      </c>
      <c r="G26" s="76">
        <f>data!D130</f>
        <v>2410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13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44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60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31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13</v>
      </c>
      <c r="E34" s="73" t="s">
        <v>352</v>
      </c>
      <c r="F34" s="76"/>
      <c r="G34" s="76">
        <f>data!E143</f>
        <v>186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25</v>
      </c>
      <c r="E36" s="73" t="s">
        <v>353</v>
      </c>
      <c r="F36" s="76"/>
      <c r="G36" s="76">
        <f>data!C144</f>
        <v>217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68E8-8291-4489-A68B-95B5E3C31662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Swedish Edmonds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4144</v>
      </c>
      <c r="C7" s="136">
        <f>data!B155</f>
        <v>25273</v>
      </c>
      <c r="D7" s="136">
        <f>data!B156</f>
        <v>145237</v>
      </c>
      <c r="E7" s="136">
        <f>data!B157</f>
        <v>334342062</v>
      </c>
      <c r="F7" s="136">
        <f>data!B158</f>
        <v>219025248</v>
      </c>
      <c r="G7" s="136">
        <f>data!B157+data!B158</f>
        <v>553367310</v>
      </c>
    </row>
    <row r="8" spans="1:7" ht="20.149999999999999" customHeight="1" x14ac:dyDescent="0.35">
      <c r="A8" s="72" t="s">
        <v>359</v>
      </c>
      <c r="B8" s="136">
        <f>data!C154</f>
        <v>1625</v>
      </c>
      <c r="C8" s="136">
        <f>data!C155</f>
        <v>9910</v>
      </c>
      <c r="D8" s="136">
        <f>data!C156</f>
        <v>56949</v>
      </c>
      <c r="E8" s="136">
        <f>data!C157</f>
        <v>113252076</v>
      </c>
      <c r="F8" s="136">
        <f>data!C158</f>
        <v>103727295</v>
      </c>
      <c r="G8" s="136">
        <f>data!C157+data!C158</f>
        <v>216979371</v>
      </c>
    </row>
    <row r="9" spans="1:7" ht="20.149999999999999" customHeight="1" x14ac:dyDescent="0.35">
      <c r="A9" s="72" t="s">
        <v>862</v>
      </c>
      <c r="B9" s="136">
        <f>data!D154</f>
        <v>2897</v>
      </c>
      <c r="C9" s="136">
        <f>data!D155</f>
        <v>17663</v>
      </c>
      <c r="D9" s="136">
        <f>data!D156</f>
        <v>101506</v>
      </c>
      <c r="E9" s="136">
        <f>data!D157</f>
        <v>153431478</v>
      </c>
      <c r="F9" s="136">
        <f>data!D158</f>
        <v>233317255</v>
      </c>
      <c r="G9" s="136">
        <f>data!D157+data!D158</f>
        <v>386748733</v>
      </c>
    </row>
    <row r="10" spans="1:7" ht="20.149999999999999" customHeight="1" x14ac:dyDescent="0.35">
      <c r="A10" s="87" t="s">
        <v>230</v>
      </c>
      <c r="B10" s="136">
        <f>data!E154</f>
        <v>8666</v>
      </c>
      <c r="C10" s="136">
        <f>data!E155</f>
        <v>52846</v>
      </c>
      <c r="D10" s="136">
        <f>data!E156</f>
        <v>303692</v>
      </c>
      <c r="E10" s="136">
        <f>data!E157</f>
        <v>601025616</v>
      </c>
      <c r="F10" s="136">
        <f>data!E158</f>
        <v>556069798</v>
      </c>
      <c r="G10" s="136">
        <f>E10+F10</f>
        <v>1157095414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6D26-66A4-419D-83EC-79474A93CE0B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Swedish Edmonds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5831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7736977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1245766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187456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9176030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10574981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1165181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11740162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187456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187456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1496165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7645148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9141313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221892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2142652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2364544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2FE3-A397-46F2-8779-4D7936A2FAF3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Swedish Edmonds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20093799</v>
      </c>
      <c r="D8" s="76">
        <f>data!C212</f>
        <v>621460</v>
      </c>
      <c r="E8" s="76">
        <f>data!D212</f>
        <v>0</v>
      </c>
      <c r="F8" s="76">
        <f>data!E212</f>
        <v>20715259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62391296</v>
      </c>
      <c r="D9" s="76">
        <f>data!C213</f>
        <v>42054</v>
      </c>
      <c r="E9" s="76">
        <f>data!D213</f>
        <v>0</v>
      </c>
      <c r="F9" s="76">
        <f>data!E213</f>
        <v>62433350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3372080</v>
      </c>
      <c r="D11" s="76">
        <f>data!C215</f>
        <v>0</v>
      </c>
      <c r="E11" s="76">
        <f>data!D215</f>
        <v>0</v>
      </c>
      <c r="F11" s="76">
        <f>data!E215</f>
        <v>3372080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60585125</v>
      </c>
      <c r="D12" s="76">
        <f>data!C216</f>
        <v>808894</v>
      </c>
      <c r="E12" s="76">
        <f>data!D216</f>
        <v>0</v>
      </c>
      <c r="F12" s="76">
        <f>data!E216</f>
        <v>61394019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1750861</v>
      </c>
      <c r="D15" s="76">
        <f>data!C219</f>
        <v>4845455</v>
      </c>
      <c r="E15" s="76">
        <f>data!D219</f>
        <v>0</v>
      </c>
      <c r="F15" s="76">
        <f>data!E219</f>
        <v>6596316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148193161</v>
      </c>
      <c r="D16" s="76">
        <f>data!C220</f>
        <v>6317863</v>
      </c>
      <c r="E16" s="76">
        <f>data!D220</f>
        <v>0</v>
      </c>
      <c r="F16" s="76">
        <f>data!E220</f>
        <v>154511024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6251319</v>
      </c>
      <c r="D24" s="76">
        <f>data!C225</f>
        <v>1306052</v>
      </c>
      <c r="E24" s="76">
        <f>data!D225</f>
        <v>0</v>
      </c>
      <c r="F24" s="76">
        <f>data!E225</f>
        <v>7557371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20936521</v>
      </c>
      <c r="D25" s="76">
        <f>data!C226</f>
        <v>3041088</v>
      </c>
      <c r="E25" s="76">
        <f>data!D226</f>
        <v>0</v>
      </c>
      <c r="F25" s="76">
        <f>data!E226</f>
        <v>23977609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1823597</v>
      </c>
      <c r="D27" s="76">
        <f>data!C228</f>
        <v>348459</v>
      </c>
      <c r="E27" s="76">
        <f>data!D228</f>
        <v>0</v>
      </c>
      <c r="F27" s="76">
        <f>data!E228</f>
        <v>2172056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53512444</v>
      </c>
      <c r="D28" s="76">
        <f>data!C229</f>
        <v>2090135</v>
      </c>
      <c r="E28" s="76">
        <f>data!D229</f>
        <v>0</v>
      </c>
      <c r="F28" s="76">
        <f>data!E229</f>
        <v>55602579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-159808</v>
      </c>
      <c r="D29" s="76">
        <f>data!C230</f>
        <v>319878</v>
      </c>
      <c r="E29" s="76">
        <f>data!D230</f>
        <v>0</v>
      </c>
      <c r="F29" s="76">
        <f>data!E230</f>
        <v>160070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82364073</v>
      </c>
      <c r="D32" s="76">
        <f>data!C233</f>
        <v>7105612</v>
      </c>
      <c r="E32" s="76">
        <f>data!D233</f>
        <v>0</v>
      </c>
      <c r="F32" s="76">
        <f>data!E233</f>
        <v>89469685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33CB-A4DF-46FD-B4AB-5068E43FF6CB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Swedish Edmonds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4482494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454103296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176986268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4524174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25169523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194281469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7362862.6900000023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862427592.69000006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1763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8532675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15210008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23742683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