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CC0DAD0A-644A-4655-8FD4-CF20ACF3196B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D673" i="25"/>
  <c r="M673" i="25" s="1"/>
  <c r="C673" i="25"/>
  <c r="C672" i="25"/>
  <c r="D671" i="25"/>
  <c r="M671" i="25" s="1"/>
  <c r="C671" i="25"/>
  <c r="C670" i="25"/>
  <c r="C669" i="25"/>
  <c r="C648" i="25"/>
  <c r="C647" i="25"/>
  <c r="C646" i="25"/>
  <c r="D645" i="25"/>
  <c r="C645" i="25"/>
  <c r="C644" i="25"/>
  <c r="D643" i="25"/>
  <c r="C643" i="25"/>
  <c r="C642" i="25"/>
  <c r="C641" i="25"/>
  <c r="C640" i="25"/>
  <c r="C639" i="25"/>
  <c r="C638" i="25"/>
  <c r="D637" i="25"/>
  <c r="C637" i="25"/>
  <c r="C636" i="25"/>
  <c r="C635" i="25"/>
  <c r="C634" i="25"/>
  <c r="C633" i="25"/>
  <c r="D632" i="25"/>
  <c r="C632" i="25"/>
  <c r="C631" i="25"/>
  <c r="C630" i="25"/>
  <c r="C629" i="25"/>
  <c r="C628" i="25"/>
  <c r="C627" i="25"/>
  <c r="C626" i="25"/>
  <c r="C625" i="25"/>
  <c r="C624" i="25"/>
  <c r="C623" i="25"/>
  <c r="C622" i="25"/>
  <c r="D621" i="25"/>
  <c r="C621" i="25"/>
  <c r="C620" i="25"/>
  <c r="C619" i="25"/>
  <c r="C618" i="25"/>
  <c r="C617" i="25"/>
  <c r="C616" i="25"/>
  <c r="D616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F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F42" i="15" s="1"/>
  <c r="E41" i="15"/>
  <c r="D41" i="15"/>
  <c r="B41" i="15"/>
  <c r="I40" i="15"/>
  <c r="B40" i="15"/>
  <c r="E39" i="15"/>
  <c r="D39" i="15"/>
  <c r="F39" i="15" s="1"/>
  <c r="B39" i="15"/>
  <c r="E38" i="15"/>
  <c r="D38" i="15"/>
  <c r="B38" i="15"/>
  <c r="E37" i="15"/>
  <c r="D37" i="15"/>
  <c r="B37" i="15"/>
  <c r="H36" i="15"/>
  <c r="I36" i="15" s="1"/>
  <c r="F36" i="15"/>
  <c r="E36" i="15"/>
  <c r="D36" i="15"/>
  <c r="B36" i="15"/>
  <c r="E35" i="15"/>
  <c r="D35" i="15"/>
  <c r="B35" i="15"/>
  <c r="H35" i="15" s="1"/>
  <c r="I35" i="15" s="1"/>
  <c r="E34" i="15"/>
  <c r="D34" i="15"/>
  <c r="F34" i="15" s="1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F28" i="15" s="1"/>
  <c r="B28" i="15"/>
  <c r="E27" i="15"/>
  <c r="D27" i="15"/>
  <c r="B27" i="15"/>
  <c r="H27" i="15" s="1"/>
  <c r="I27" i="15" s="1"/>
  <c r="F26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H23" i="15" s="1"/>
  <c r="I23" i="15" s="1"/>
  <c r="E22" i="15"/>
  <c r="D22" i="15"/>
  <c r="B22" i="15"/>
  <c r="H22" i="15" s="1"/>
  <c r="I22" i="15" s="1"/>
  <c r="H21" i="15"/>
  <c r="I21" i="15" s="1"/>
  <c r="E21" i="15"/>
  <c r="D21" i="15"/>
  <c r="B21" i="15"/>
  <c r="F21" i="15" s="1"/>
  <c r="F20" i="15"/>
  <c r="E20" i="15"/>
  <c r="D20" i="15"/>
  <c r="B20" i="15"/>
  <c r="H20" i="15" s="1"/>
  <c r="I20" i="15" s="1"/>
  <c r="E19" i="15"/>
  <c r="D19" i="15"/>
  <c r="B19" i="15"/>
  <c r="H19" i="15" s="1"/>
  <c r="I19" i="15" s="1"/>
  <c r="F18" i="15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15" i="24"/>
  <c r="CP2" i="30" s="1"/>
  <c r="D381" i="24"/>
  <c r="BQ2" i="30" s="1"/>
  <c r="D366" i="24"/>
  <c r="C120" i="8" s="1"/>
  <c r="D360" i="24"/>
  <c r="D367" i="24" s="1"/>
  <c r="C121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I381" i="34" s="1"/>
  <c r="CE90" i="24"/>
  <c r="AV89" i="24"/>
  <c r="AU89" i="24"/>
  <c r="AT89" i="24"/>
  <c r="AS89" i="24"/>
  <c r="AR89" i="24"/>
  <c r="AE43" i="31" s="1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31" i="31" s="1"/>
  <c r="AE89" i="24"/>
  <c r="AD89" i="24"/>
  <c r="AC89" i="24"/>
  <c r="AE28" i="31" s="1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AE17" i="31" s="1"/>
  <c r="Q89" i="24"/>
  <c r="P89" i="24"/>
  <c r="O89" i="24"/>
  <c r="N89" i="24"/>
  <c r="AE13" i="31" s="1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D85" i="24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O59" i="31" s="1"/>
  <c r="BG69" i="24"/>
  <c r="BF69" i="24"/>
  <c r="BE69" i="24"/>
  <c r="BD69" i="24"/>
  <c r="BC69" i="24"/>
  <c r="BB69" i="24"/>
  <c r="O53" i="31" s="1"/>
  <c r="BA69" i="24"/>
  <c r="AZ69" i="24"/>
  <c r="AY69" i="24"/>
  <c r="O50" i="31" s="1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O24" i="31" s="1"/>
  <c r="X69" i="24"/>
  <c r="W69" i="24"/>
  <c r="V69" i="24"/>
  <c r="U69" i="24"/>
  <c r="T69" i="24"/>
  <c r="S69" i="24"/>
  <c r="R69" i="24"/>
  <c r="Q69" i="24"/>
  <c r="P69" i="24"/>
  <c r="O15" i="31" s="1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O2" i="31" s="1"/>
  <c r="CE68" i="24"/>
  <c r="I370" i="34" s="1"/>
  <c r="CE66" i="24"/>
  <c r="I368" i="34" s="1"/>
  <c r="CE65" i="24"/>
  <c r="I367" i="34" s="1"/>
  <c r="CE64" i="24"/>
  <c r="I366" i="34" s="1"/>
  <c r="CE63" i="24"/>
  <c r="I365" i="34" s="1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M67" i="31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M8" i="31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T85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L85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F236" i="3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V85" i="24" s="1"/>
  <c r="C713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H39" i="31" s="1"/>
  <c r="AM48" i="24"/>
  <c r="AM62" i="24" s="1"/>
  <c r="AL48" i="24"/>
  <c r="AL62" i="24" s="1"/>
  <c r="AK48" i="24"/>
  <c r="AK62" i="24" s="1"/>
  <c r="AJ48" i="24"/>
  <c r="AJ62" i="24" s="1"/>
  <c r="AI48" i="24"/>
  <c r="AI62" i="24" s="1"/>
  <c r="H34" i="31" s="1"/>
  <c r="AH48" i="24"/>
  <c r="AH62" i="24" s="1"/>
  <c r="AG48" i="24"/>
  <c r="AG62" i="24" s="1"/>
  <c r="AF48" i="24"/>
  <c r="AF62" i="24" s="1"/>
  <c r="AF85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X85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H85" i="24" s="1"/>
  <c r="C20" i="15" s="1"/>
  <c r="G20" i="15" s="1"/>
  <c r="G48" i="24"/>
  <c r="G62" i="24" s="1"/>
  <c r="F48" i="24"/>
  <c r="F62" i="24" s="1"/>
  <c r="E48" i="24"/>
  <c r="E62" i="24" s="1"/>
  <c r="D48" i="24"/>
  <c r="D62" i="24" s="1"/>
  <c r="H3" i="31" s="1"/>
  <c r="C48" i="24"/>
  <c r="C62" i="24" s="1"/>
  <c r="CE47" i="24"/>
  <c r="F16" i="15" l="1"/>
  <c r="F29" i="15"/>
  <c r="F50" i="15"/>
  <c r="H54" i="15"/>
  <c r="I54" i="15" s="1"/>
  <c r="F37" i="15"/>
  <c r="H42" i="15"/>
  <c r="I42" i="15" s="1"/>
  <c r="H52" i="15"/>
  <c r="I52" i="15" s="1"/>
  <c r="H59" i="15"/>
  <c r="I59" i="15" s="1"/>
  <c r="F17" i="15"/>
  <c r="F33" i="15"/>
  <c r="F35" i="15"/>
  <c r="F43" i="15"/>
  <c r="H57" i="15"/>
  <c r="I57" i="15" s="1"/>
  <c r="F15" i="15"/>
  <c r="F19" i="15"/>
  <c r="F23" i="15"/>
  <c r="F25" i="15"/>
  <c r="F27" i="15"/>
  <c r="F38" i="15"/>
  <c r="F56" i="15"/>
  <c r="H24" i="15"/>
  <c r="I24" i="15" s="1"/>
  <c r="H47" i="15"/>
  <c r="I47" i="15" s="1"/>
  <c r="F48" i="15"/>
  <c r="F22" i="15"/>
  <c r="H44" i="15"/>
  <c r="I44" i="15" s="1"/>
  <c r="H51" i="15"/>
  <c r="I51" i="15" s="1"/>
  <c r="H53" i="15"/>
  <c r="I53" i="15" s="1"/>
  <c r="H55" i="15"/>
  <c r="I55" i="15" s="1"/>
  <c r="F30" i="15"/>
  <c r="CF91" i="24"/>
  <c r="G612" i="24"/>
  <c r="CE69" i="24"/>
  <c r="I371" i="34" s="1"/>
  <c r="F612" i="24"/>
  <c r="J85" i="24"/>
  <c r="C675" i="24" s="1"/>
  <c r="E172" i="34"/>
  <c r="D416" i="24"/>
  <c r="D383" i="24"/>
  <c r="C137" i="8" s="1"/>
  <c r="D341" i="24"/>
  <c r="C87" i="8" s="1"/>
  <c r="G10" i="4"/>
  <c r="D275" i="34"/>
  <c r="C19" i="34"/>
  <c r="AJ85" i="24"/>
  <c r="H149" i="34" s="1"/>
  <c r="AR85" i="24"/>
  <c r="C709" i="24" s="1"/>
  <c r="BH85" i="24"/>
  <c r="D277" i="34" s="1"/>
  <c r="BI85" i="24"/>
  <c r="C634" i="24" s="1"/>
  <c r="M32" i="31"/>
  <c r="E145" i="34"/>
  <c r="AG85" i="24"/>
  <c r="C53" i="34"/>
  <c r="M17" i="31"/>
  <c r="D81" i="34"/>
  <c r="M33" i="31"/>
  <c r="F145" i="34"/>
  <c r="AH85" i="24"/>
  <c r="M49" i="31"/>
  <c r="H209" i="34"/>
  <c r="M65" i="31"/>
  <c r="C305" i="34"/>
  <c r="H20" i="31"/>
  <c r="G76" i="34"/>
  <c r="U85" i="24"/>
  <c r="D236" i="34"/>
  <c r="H52" i="31"/>
  <c r="BA85" i="24"/>
  <c r="M2" i="31"/>
  <c r="C17" i="34"/>
  <c r="CE67" i="24"/>
  <c r="I369" i="34" s="1"/>
  <c r="M26" i="31"/>
  <c r="F113" i="34"/>
  <c r="M42" i="31"/>
  <c r="H177" i="34"/>
  <c r="M66" i="31"/>
  <c r="D305" i="34"/>
  <c r="H13" i="31"/>
  <c r="G44" i="34"/>
  <c r="N85" i="24"/>
  <c r="H21" i="31"/>
  <c r="H76" i="34"/>
  <c r="V85" i="24"/>
  <c r="H37" i="31"/>
  <c r="C172" i="34"/>
  <c r="AL85" i="24"/>
  <c r="H45" i="31"/>
  <c r="D204" i="34"/>
  <c r="AT85" i="24"/>
  <c r="H53" i="31"/>
  <c r="E236" i="34"/>
  <c r="BB85" i="24"/>
  <c r="H69" i="31"/>
  <c r="G300" i="34"/>
  <c r="BR85" i="24"/>
  <c r="H77" i="31"/>
  <c r="H332" i="34"/>
  <c r="BZ85" i="24"/>
  <c r="R85" i="24"/>
  <c r="AX85" i="24"/>
  <c r="M57" i="31"/>
  <c r="I241" i="34"/>
  <c r="BF85" i="24"/>
  <c r="F44" i="34"/>
  <c r="H12" i="31"/>
  <c r="M85" i="24"/>
  <c r="M10" i="31"/>
  <c r="D49" i="34"/>
  <c r="H5" i="31"/>
  <c r="F12" i="34"/>
  <c r="F85" i="24"/>
  <c r="M4" i="31"/>
  <c r="E17" i="34"/>
  <c r="M12" i="31"/>
  <c r="F49" i="34"/>
  <c r="M28" i="31"/>
  <c r="H113" i="34"/>
  <c r="M44" i="31"/>
  <c r="C209" i="34"/>
  <c r="M52" i="31"/>
  <c r="D241" i="34"/>
  <c r="M68" i="31"/>
  <c r="F305" i="34"/>
  <c r="M76" i="31"/>
  <c r="G337" i="34"/>
  <c r="M9" i="31"/>
  <c r="C49" i="34"/>
  <c r="M53" i="31"/>
  <c r="E241" i="34"/>
  <c r="M56" i="31"/>
  <c r="H241" i="34"/>
  <c r="C701" i="24"/>
  <c r="M25" i="31"/>
  <c r="E113" i="34"/>
  <c r="M41" i="31"/>
  <c r="G177" i="34"/>
  <c r="M73" i="31"/>
  <c r="D337" i="34"/>
  <c r="H4" i="31"/>
  <c r="E12" i="34"/>
  <c r="E85" i="24"/>
  <c r="H44" i="31"/>
  <c r="C204" i="34"/>
  <c r="AS85" i="24"/>
  <c r="H76" i="31"/>
  <c r="G332" i="34"/>
  <c r="BY85" i="24"/>
  <c r="M18" i="31"/>
  <c r="E81" i="34"/>
  <c r="M34" i="31"/>
  <c r="G145" i="34"/>
  <c r="M74" i="31"/>
  <c r="E337" i="34"/>
  <c r="C117" i="34"/>
  <c r="C36" i="15"/>
  <c r="G36" i="15" s="1"/>
  <c r="C689" i="24"/>
  <c r="H48" i="31"/>
  <c r="G204" i="34"/>
  <c r="AW85" i="24"/>
  <c r="H236" i="34"/>
  <c r="H56" i="31"/>
  <c r="BE85" i="24"/>
  <c r="H80" i="31"/>
  <c r="D364" i="34"/>
  <c r="CC85" i="24"/>
  <c r="Z85" i="24"/>
  <c r="H36" i="31"/>
  <c r="I140" i="34"/>
  <c r="AK85" i="24"/>
  <c r="F300" i="34"/>
  <c r="H68" i="31"/>
  <c r="BQ85" i="24"/>
  <c r="M50" i="31"/>
  <c r="I209" i="34"/>
  <c r="H277" i="34"/>
  <c r="C637" i="24"/>
  <c r="C76" i="15"/>
  <c r="G76" i="15" s="1"/>
  <c r="M5" i="31"/>
  <c r="F17" i="34"/>
  <c r="M13" i="31"/>
  <c r="G49" i="34"/>
  <c r="M29" i="31"/>
  <c r="I113" i="34"/>
  <c r="M37" i="31"/>
  <c r="C177" i="34"/>
  <c r="M69" i="31"/>
  <c r="G305" i="34"/>
  <c r="M77" i="31"/>
  <c r="H337" i="34"/>
  <c r="H16" i="31"/>
  <c r="C76" i="34"/>
  <c r="Q85" i="24"/>
  <c r="H24" i="31"/>
  <c r="D108" i="34"/>
  <c r="Y85" i="24"/>
  <c r="H64" i="31"/>
  <c r="I268" i="34"/>
  <c r="BM85" i="24"/>
  <c r="BV85" i="24"/>
  <c r="H11" i="31"/>
  <c r="E44" i="34"/>
  <c r="H108" i="34"/>
  <c r="H28" i="31"/>
  <c r="D149" i="34"/>
  <c r="C44" i="15"/>
  <c r="G44" i="15" s="1"/>
  <c r="C697" i="24"/>
  <c r="E380" i="24"/>
  <c r="S85" i="24"/>
  <c r="M21" i="31"/>
  <c r="H81" i="34"/>
  <c r="O3" i="31"/>
  <c r="D19" i="34"/>
  <c r="O35" i="31"/>
  <c r="H147" i="34"/>
  <c r="D308" i="24"/>
  <c r="C16" i="8"/>
  <c r="I17" i="34"/>
  <c r="M3" i="31"/>
  <c r="D17" i="34"/>
  <c r="M43" i="31"/>
  <c r="I177" i="34"/>
  <c r="H41" i="31"/>
  <c r="G172" i="34"/>
  <c r="O4" i="31"/>
  <c r="E19" i="34"/>
  <c r="H51" i="31"/>
  <c r="C236" i="34"/>
  <c r="M75" i="31"/>
  <c r="F337" i="34"/>
  <c r="O12" i="31"/>
  <c r="F51" i="34"/>
  <c r="BK2" i="30"/>
  <c r="I362" i="34"/>
  <c r="K85" i="24"/>
  <c r="H32" i="31"/>
  <c r="E140" i="34"/>
  <c r="AQ85" i="24"/>
  <c r="BW85" i="24"/>
  <c r="M64" i="31"/>
  <c r="I273" i="34"/>
  <c r="D350" i="24"/>
  <c r="H27" i="31"/>
  <c r="G108" i="34"/>
  <c r="H75" i="31"/>
  <c r="F332" i="34"/>
  <c r="H6" i="31"/>
  <c r="G12" i="34"/>
  <c r="G85" i="24"/>
  <c r="M58" i="31"/>
  <c r="C273" i="34"/>
  <c r="CE52" i="24"/>
  <c r="H29" i="31"/>
  <c r="I108" i="34"/>
  <c r="AD85" i="24"/>
  <c r="C332" i="34"/>
  <c r="H72" i="31"/>
  <c r="O11" i="31"/>
  <c r="E51" i="34"/>
  <c r="O43" i="31"/>
  <c r="I179" i="34"/>
  <c r="AE8" i="31"/>
  <c r="I26" i="34"/>
  <c r="I380" i="34"/>
  <c r="D612" i="24"/>
  <c r="CF90" i="24"/>
  <c r="H62" i="31"/>
  <c r="G268" i="34"/>
  <c r="BK85" i="24"/>
  <c r="M24" i="31"/>
  <c r="D113" i="34"/>
  <c r="O28" i="31"/>
  <c r="H115" i="34"/>
  <c r="O52" i="31"/>
  <c r="D243" i="34"/>
  <c r="O76" i="31"/>
  <c r="G339" i="34"/>
  <c r="AE41" i="31"/>
  <c r="G186" i="34"/>
  <c r="H15" i="31"/>
  <c r="I44" i="34"/>
  <c r="H47" i="31"/>
  <c r="F204" i="34"/>
  <c r="H71" i="31"/>
  <c r="I300" i="34"/>
  <c r="H22" i="31"/>
  <c r="I76" i="34"/>
  <c r="W85" i="24"/>
  <c r="H33" i="31"/>
  <c r="F140" i="34"/>
  <c r="H54" i="31"/>
  <c r="BC85" i="24"/>
  <c r="H65" i="31"/>
  <c r="C300" i="34"/>
  <c r="M40" i="31"/>
  <c r="F177" i="34"/>
  <c r="L85" i="24"/>
  <c r="BX85" i="24"/>
  <c r="I382" i="34"/>
  <c r="I612" i="24"/>
  <c r="E233" i="24"/>
  <c r="F32" i="6" s="1"/>
  <c r="D12" i="34"/>
  <c r="D115" i="34"/>
  <c r="H122" i="34"/>
  <c r="E305" i="34"/>
  <c r="H19" i="31"/>
  <c r="F76" i="34"/>
  <c r="H59" i="31"/>
  <c r="D268" i="34"/>
  <c r="H49" i="31"/>
  <c r="H204" i="34"/>
  <c r="CE62" i="24"/>
  <c r="I364" i="34" s="1"/>
  <c r="M45" i="31"/>
  <c r="D209" i="34"/>
  <c r="E373" i="34"/>
  <c r="C94" i="15"/>
  <c r="G94" i="15" s="1"/>
  <c r="H61" i="31"/>
  <c r="F268" i="34"/>
  <c r="BJ85" i="24"/>
  <c r="AE32" i="31"/>
  <c r="E154" i="34"/>
  <c r="M35" i="31"/>
  <c r="H145" i="34"/>
  <c r="AE9" i="31"/>
  <c r="C58" i="34"/>
  <c r="H79" i="31"/>
  <c r="C364" i="34"/>
  <c r="M6" i="31"/>
  <c r="G17" i="34"/>
  <c r="M38" i="31"/>
  <c r="D177" i="34"/>
  <c r="M70" i="31"/>
  <c r="H305" i="34"/>
  <c r="C85" i="24"/>
  <c r="BO85" i="24"/>
  <c r="M16" i="31"/>
  <c r="C81" i="34"/>
  <c r="M80" i="31"/>
  <c r="D369" i="34"/>
  <c r="O7" i="31"/>
  <c r="H19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N85" i="24"/>
  <c r="AZ85" i="24"/>
  <c r="AE4" i="31"/>
  <c r="E26" i="34"/>
  <c r="CE89" i="24"/>
  <c r="AE12" i="31"/>
  <c r="F58" i="34"/>
  <c r="AE20" i="31"/>
  <c r="G90" i="34"/>
  <c r="AE36" i="31"/>
  <c r="I154" i="34"/>
  <c r="AE44" i="31"/>
  <c r="C218" i="34"/>
  <c r="I383" i="34"/>
  <c r="J612" i="24"/>
  <c r="F7" i="6"/>
  <c r="E220" i="24"/>
  <c r="G58" i="34"/>
  <c r="C649" i="25"/>
  <c r="M717" i="25" s="1"/>
  <c r="H43" i="31"/>
  <c r="I172" i="34"/>
  <c r="H60" i="31"/>
  <c r="E268" i="34"/>
  <c r="H40" i="31"/>
  <c r="F172" i="34"/>
  <c r="M60" i="31"/>
  <c r="E273" i="34"/>
  <c r="O19" i="31"/>
  <c r="F83" i="34"/>
  <c r="O51" i="31"/>
  <c r="C243" i="34"/>
  <c r="O75" i="31"/>
  <c r="F339" i="34"/>
  <c r="T85" i="24"/>
  <c r="I309" i="34"/>
  <c r="C84" i="15"/>
  <c r="G84" i="15" s="1"/>
  <c r="C640" i="24"/>
  <c r="AE16" i="31"/>
  <c r="C90" i="34"/>
  <c r="AE40" i="31"/>
  <c r="F186" i="34"/>
  <c r="M19" i="31"/>
  <c r="F81" i="34"/>
  <c r="M51" i="31"/>
  <c r="C241" i="34"/>
  <c r="H9" i="31"/>
  <c r="C44" i="34"/>
  <c r="M61" i="31"/>
  <c r="F273" i="34"/>
  <c r="O36" i="31"/>
  <c r="I147" i="34"/>
  <c r="O60" i="31"/>
  <c r="E275" i="34"/>
  <c r="F213" i="34"/>
  <c r="C60" i="15"/>
  <c r="AE25" i="31"/>
  <c r="E122" i="34"/>
  <c r="H23" i="31"/>
  <c r="C108" i="34"/>
  <c r="H55" i="31"/>
  <c r="G236" i="34"/>
  <c r="M22" i="31"/>
  <c r="I81" i="34"/>
  <c r="M46" i="31"/>
  <c r="E209" i="34"/>
  <c r="M62" i="31"/>
  <c r="G273" i="34"/>
  <c r="M15" i="31"/>
  <c r="I49" i="34"/>
  <c r="M31" i="31"/>
  <c r="D145" i="34"/>
  <c r="M39" i="31"/>
  <c r="E177" i="34"/>
  <c r="M55" i="31"/>
  <c r="G241" i="34"/>
  <c r="M71" i="31"/>
  <c r="I305" i="34"/>
  <c r="M79" i="31"/>
  <c r="C369" i="34"/>
  <c r="H25" i="31"/>
  <c r="E108" i="34"/>
  <c r="H46" i="31"/>
  <c r="E204" i="34"/>
  <c r="AU85" i="24"/>
  <c r="H57" i="31"/>
  <c r="I236" i="34"/>
  <c r="I332" i="34"/>
  <c r="H78" i="31"/>
  <c r="CA85" i="24"/>
  <c r="O8" i="31"/>
  <c r="I19" i="34"/>
  <c r="O16" i="31"/>
  <c r="C83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P85" i="24"/>
  <c r="AB85" i="24"/>
  <c r="AO85" i="24"/>
  <c r="BN85" i="24"/>
  <c r="CB85" i="24"/>
  <c r="AE5" i="31"/>
  <c r="F26" i="34"/>
  <c r="AE21" i="31"/>
  <c r="H90" i="34"/>
  <c r="AE29" i="31"/>
  <c r="I122" i="34"/>
  <c r="AE37" i="31"/>
  <c r="C186" i="34"/>
  <c r="AE45" i="31"/>
  <c r="D218" i="34"/>
  <c r="D13" i="7"/>
  <c r="D258" i="24"/>
  <c r="F69" i="15"/>
  <c r="I51" i="34"/>
  <c r="H35" i="31"/>
  <c r="H140" i="34"/>
  <c r="H67" i="31"/>
  <c r="E300" i="34"/>
  <c r="H17" i="31"/>
  <c r="D76" i="34"/>
  <c r="H38" i="31"/>
  <c r="D172" i="34"/>
  <c r="AM85" i="24"/>
  <c r="H70" i="31"/>
  <c r="H300" i="34"/>
  <c r="BS85" i="24"/>
  <c r="M20" i="31"/>
  <c r="G81" i="34"/>
  <c r="M72" i="31"/>
  <c r="C337" i="34"/>
  <c r="H8" i="31"/>
  <c r="I12" i="34"/>
  <c r="AY85" i="24"/>
  <c r="M48" i="31"/>
  <c r="G209" i="34"/>
  <c r="O27" i="31"/>
  <c r="G115" i="34"/>
  <c r="O67" i="31"/>
  <c r="E307" i="34"/>
  <c r="H21" i="34"/>
  <c r="C673" i="24"/>
  <c r="AE24" i="31"/>
  <c r="D122" i="34"/>
  <c r="M11" i="31"/>
  <c r="E49" i="34"/>
  <c r="M27" i="31"/>
  <c r="G113" i="34"/>
  <c r="M59" i="31"/>
  <c r="D273" i="34"/>
  <c r="H30" i="31"/>
  <c r="C140" i="34"/>
  <c r="AE85" i="24"/>
  <c r="H73" i="31"/>
  <c r="D332" i="34"/>
  <c r="M36" i="31"/>
  <c r="I145" i="34"/>
  <c r="O20" i="31"/>
  <c r="G83" i="34"/>
  <c r="O44" i="31"/>
  <c r="C211" i="34"/>
  <c r="O68" i="31"/>
  <c r="F307" i="34"/>
  <c r="I85" i="24"/>
  <c r="BU85" i="24"/>
  <c r="AE33" i="31"/>
  <c r="F154" i="34"/>
  <c r="H7" i="31"/>
  <c r="H12" i="34"/>
  <c r="H31" i="31"/>
  <c r="D140" i="34"/>
  <c r="H63" i="31"/>
  <c r="H268" i="34"/>
  <c r="M14" i="31"/>
  <c r="H49" i="34"/>
  <c r="M30" i="31"/>
  <c r="C145" i="34"/>
  <c r="M54" i="31"/>
  <c r="F241" i="34"/>
  <c r="M78" i="31"/>
  <c r="I337" i="34"/>
  <c r="M7" i="31"/>
  <c r="H17" i="34"/>
  <c r="M23" i="31"/>
  <c r="C113" i="34"/>
  <c r="M47" i="31"/>
  <c r="F209" i="34"/>
  <c r="M63" i="31"/>
  <c r="H273" i="34"/>
  <c r="H14" i="31"/>
  <c r="H44" i="34"/>
  <c r="O85" i="24"/>
  <c r="CE48" i="24"/>
  <c r="AA85" i="24"/>
  <c r="BG85" i="24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D85" i="24"/>
  <c r="AC85" i="24"/>
  <c r="AP85" i="24"/>
  <c r="BD85" i="24"/>
  <c r="BP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H612" i="24"/>
  <c r="D90" i="34"/>
  <c r="F64" i="15"/>
  <c r="E90" i="34"/>
  <c r="O10" i="31"/>
  <c r="D51" i="34"/>
  <c r="O18" i="31"/>
  <c r="E83" i="34"/>
  <c r="O26" i="31"/>
  <c r="F115" i="34"/>
  <c r="O34" i="31"/>
  <c r="G147" i="34"/>
  <c r="O42" i="31"/>
  <c r="H179" i="34"/>
  <c r="O58" i="31"/>
  <c r="C275" i="34"/>
  <c r="O66" i="31"/>
  <c r="D307" i="34"/>
  <c r="O74" i="31"/>
  <c r="E339" i="34"/>
  <c r="AI85" i="24"/>
  <c r="AE7" i="31"/>
  <c r="H26" i="34"/>
  <c r="AE15" i="31"/>
  <c r="I58" i="34"/>
  <c r="AE23" i="31"/>
  <c r="C122" i="34"/>
  <c r="AE39" i="31"/>
  <c r="E186" i="34"/>
  <c r="AE47" i="31"/>
  <c r="F218" i="34"/>
  <c r="G28" i="4"/>
  <c r="K645" i="25"/>
  <c r="I384" i="34"/>
  <c r="L612" i="24"/>
  <c r="I211" i="34"/>
  <c r="D154" i="34"/>
  <c r="I186" i="34"/>
  <c r="H2" i="31"/>
  <c r="C12" i="34"/>
  <c r="H10" i="31"/>
  <c r="D44" i="34"/>
  <c r="F108" i="34"/>
  <c r="H26" i="31"/>
  <c r="H50" i="31"/>
  <c r="I204" i="34"/>
  <c r="O13" i="31"/>
  <c r="G51" i="34"/>
  <c r="O37" i="31"/>
  <c r="C179" i="34"/>
  <c r="O61" i="31"/>
  <c r="F275" i="34"/>
  <c r="O69" i="31"/>
  <c r="G307" i="34"/>
  <c r="O77" i="31"/>
  <c r="H339" i="34"/>
  <c r="AE2" i="31"/>
  <c r="C26" i="34"/>
  <c r="AE10" i="31"/>
  <c r="D58" i="34"/>
  <c r="AE26" i="31"/>
  <c r="F122" i="34"/>
  <c r="AE34" i="31"/>
  <c r="G154" i="34"/>
  <c r="AE42" i="31"/>
  <c r="H186" i="34"/>
  <c r="F41" i="15"/>
  <c r="F45" i="15"/>
  <c r="F49" i="15"/>
  <c r="G140" i="34"/>
  <c r="E243" i="34"/>
  <c r="H18" i="31"/>
  <c r="E76" i="34"/>
  <c r="H42" i="31"/>
  <c r="H172" i="34"/>
  <c r="C268" i="34"/>
  <c r="H58" i="31"/>
  <c r="H66" i="31"/>
  <c r="D300" i="34"/>
  <c r="E332" i="34"/>
  <c r="H74" i="31"/>
  <c r="O5" i="31"/>
  <c r="F19" i="34"/>
  <c r="O21" i="31"/>
  <c r="H83" i="34"/>
  <c r="O29" i="31"/>
  <c r="I115" i="34"/>
  <c r="O45" i="31"/>
  <c r="D211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E3" i="31"/>
  <c r="D26" i="34"/>
  <c r="AE11" i="31"/>
  <c r="E58" i="34"/>
  <c r="AE19" i="31"/>
  <c r="F90" i="34"/>
  <c r="AE27" i="31"/>
  <c r="G122" i="34"/>
  <c r="AE35" i="31"/>
  <c r="H154" i="34"/>
  <c r="F65" i="15"/>
  <c r="G19" i="4"/>
  <c r="CF2" i="28"/>
  <c r="D5" i="7"/>
  <c r="D717" i="25"/>
  <c r="D708" i="25"/>
  <c r="M708" i="25" s="1"/>
  <c r="D700" i="25"/>
  <c r="M700" i="25" s="1"/>
  <c r="D692" i="25"/>
  <c r="M692" i="25" s="1"/>
  <c r="D684" i="25"/>
  <c r="M684" i="25" s="1"/>
  <c r="D713" i="25"/>
  <c r="M713" i="25" s="1"/>
  <c r="D705" i="25"/>
  <c r="M705" i="25" s="1"/>
  <c r="D697" i="25"/>
  <c r="M697" i="25" s="1"/>
  <c r="D689" i="25"/>
  <c r="M689" i="25" s="1"/>
  <c r="D681" i="25"/>
  <c r="M681" i="25" s="1"/>
  <c r="D707" i="25"/>
  <c r="M707" i="25" s="1"/>
  <c r="D699" i="25"/>
  <c r="M699" i="25" s="1"/>
  <c r="D712" i="25"/>
  <c r="M712" i="25" s="1"/>
  <c r="D704" i="25"/>
  <c r="M704" i="25" s="1"/>
  <c r="D696" i="25"/>
  <c r="M696" i="25" s="1"/>
  <c r="D688" i="25"/>
  <c r="M688" i="25" s="1"/>
  <c r="D695" i="25"/>
  <c r="M695" i="25" s="1"/>
  <c r="D685" i="25"/>
  <c r="M685" i="25" s="1"/>
  <c r="D678" i="25"/>
  <c r="M678" i="25" s="1"/>
  <c r="D670" i="25"/>
  <c r="M670" i="25" s="1"/>
  <c r="D628" i="25"/>
  <c r="D686" i="25"/>
  <c r="M686" i="25" s="1"/>
  <c r="D675" i="25"/>
  <c r="M675" i="25" s="1"/>
  <c r="D624" i="25"/>
  <c r="D620" i="25"/>
  <c r="D709" i="25"/>
  <c r="M709" i="25" s="1"/>
  <c r="D701" i="25"/>
  <c r="M701" i="25" s="1"/>
  <c r="D687" i="25"/>
  <c r="M687" i="25" s="1"/>
  <c r="D680" i="25"/>
  <c r="M680" i="25" s="1"/>
  <c r="D672" i="25"/>
  <c r="M672" i="25" s="1"/>
  <c r="D626" i="25"/>
  <c r="G626" i="25" s="1"/>
  <c r="D677" i="25"/>
  <c r="M677" i="25" s="1"/>
  <c r="D669" i="25"/>
  <c r="M669" i="25" s="1"/>
  <c r="M716" i="25" s="1"/>
  <c r="D629" i="25"/>
  <c r="D623" i="25"/>
  <c r="D619" i="25"/>
  <c r="D710" i="25"/>
  <c r="M710" i="25" s="1"/>
  <c r="D702" i="25"/>
  <c r="M702" i="25" s="1"/>
  <c r="D674" i="25"/>
  <c r="M674" i="25" s="1"/>
  <c r="D703" i="25"/>
  <c r="M703" i="25" s="1"/>
  <c r="D683" i="25"/>
  <c r="M683" i="25" s="1"/>
  <c r="D676" i="25"/>
  <c r="M676" i="25" s="1"/>
  <c r="D647" i="25"/>
  <c r="D642" i="25"/>
  <c r="D634" i="25"/>
  <c r="D625" i="25"/>
  <c r="D714" i="25"/>
  <c r="M714" i="25" s="1"/>
  <c r="D679" i="25"/>
  <c r="M679" i="25" s="1"/>
  <c r="D639" i="25"/>
  <c r="D631" i="25"/>
  <c r="J631" i="25" s="1"/>
  <c r="D711" i="25"/>
  <c r="M711" i="25" s="1"/>
  <c r="D644" i="25"/>
  <c r="D636" i="25"/>
  <c r="D618" i="25"/>
  <c r="D694" i="25"/>
  <c r="M694" i="25" s="1"/>
  <c r="D691" i="25"/>
  <c r="M691" i="25" s="1"/>
  <c r="D646" i="25"/>
  <c r="D641" i="25"/>
  <c r="D633" i="25"/>
  <c r="D630" i="25"/>
  <c r="D627" i="25"/>
  <c r="H629" i="25" s="1"/>
  <c r="D682" i="25"/>
  <c r="M682" i="25" s="1"/>
  <c r="D638" i="25"/>
  <c r="D622" i="25"/>
  <c r="D617" i="25"/>
  <c r="D716" i="25" s="1"/>
  <c r="L648" i="25"/>
  <c r="D693" i="25"/>
  <c r="M693" i="25" s="1"/>
  <c r="D706" i="25"/>
  <c r="M706" i="25" s="1"/>
  <c r="D690" i="25"/>
  <c r="M690" i="25" s="1"/>
  <c r="D698" i="25"/>
  <c r="M698" i="25" s="1"/>
  <c r="D12" i="33"/>
  <c r="C113" i="8"/>
  <c r="D635" i="25"/>
  <c r="D640" i="25"/>
  <c r="D648" i="25"/>
  <c r="I630" i="25"/>
  <c r="F625" i="25"/>
  <c r="C716" i="25"/>
  <c r="C22" i="15" l="1"/>
  <c r="G22" i="15" s="1"/>
  <c r="I181" i="34"/>
  <c r="E414" i="24"/>
  <c r="C167" i="8"/>
  <c r="D26" i="33"/>
  <c r="D384" i="24"/>
  <c r="C138" i="8" s="1"/>
  <c r="C73" i="15"/>
  <c r="G73" i="15" s="1"/>
  <c r="E277" i="34"/>
  <c r="C48" i="15"/>
  <c r="G48" i="15" s="1"/>
  <c r="C56" i="15"/>
  <c r="C636" i="24"/>
  <c r="C72" i="15"/>
  <c r="G72" i="15" s="1"/>
  <c r="J714" i="25"/>
  <c r="J706" i="25"/>
  <c r="J698" i="25"/>
  <c r="J690" i="25"/>
  <c r="J682" i="25"/>
  <c r="J711" i="25"/>
  <c r="J703" i="25"/>
  <c r="J695" i="25"/>
  <c r="J687" i="25"/>
  <c r="J717" i="25"/>
  <c r="J713" i="25"/>
  <c r="J705" i="25"/>
  <c r="J697" i="25"/>
  <c r="J710" i="25"/>
  <c r="J702" i="25"/>
  <c r="J694" i="25"/>
  <c r="J686" i="25"/>
  <c r="J709" i="25"/>
  <c r="J701" i="25"/>
  <c r="J689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692" i="25"/>
  <c r="J691" i="25"/>
  <c r="J673" i="25"/>
  <c r="J681" i="25"/>
  <c r="J678" i="25"/>
  <c r="J670" i="25"/>
  <c r="J707" i="25"/>
  <c r="J699" i="25"/>
  <c r="J693" i="25"/>
  <c r="J684" i="25"/>
  <c r="J683" i="25"/>
  <c r="J675" i="25"/>
  <c r="J680" i="25"/>
  <c r="J672" i="25"/>
  <c r="J708" i="25"/>
  <c r="J679" i="25"/>
  <c r="J677" i="25"/>
  <c r="J696" i="25"/>
  <c r="J646" i="25"/>
  <c r="J704" i="25"/>
  <c r="J688" i="25"/>
  <c r="J648" i="25"/>
  <c r="J712" i="25"/>
  <c r="J685" i="25"/>
  <c r="J671" i="25"/>
  <c r="J700" i="25"/>
  <c r="J669" i="25"/>
  <c r="J674" i="25"/>
  <c r="J647" i="25"/>
  <c r="E245" i="34"/>
  <c r="C632" i="24"/>
  <c r="C66" i="15"/>
  <c r="G66" i="15" s="1"/>
  <c r="F85" i="34"/>
  <c r="C685" i="24"/>
  <c r="C32" i="15"/>
  <c r="G32" i="15" s="1"/>
  <c r="C245" i="34"/>
  <c r="C628" i="24"/>
  <c r="C64" i="15"/>
  <c r="G64" i="15" s="1"/>
  <c r="D309" i="34"/>
  <c r="C79" i="15"/>
  <c r="G79" i="15" s="1"/>
  <c r="C627" i="24"/>
  <c r="F341" i="34"/>
  <c r="C644" i="24"/>
  <c r="C88" i="15"/>
  <c r="G88" i="15" s="1"/>
  <c r="G149" i="34"/>
  <c r="C700" i="24"/>
  <c r="C47" i="15"/>
  <c r="G47" i="15" s="1"/>
  <c r="I21" i="34"/>
  <c r="C21" i="15"/>
  <c r="G21" i="15" s="1"/>
  <c r="C674" i="24"/>
  <c r="D181" i="34"/>
  <c r="C704" i="24"/>
  <c r="C51" i="15"/>
  <c r="G51" i="15" s="1"/>
  <c r="C373" i="34"/>
  <c r="C622" i="24"/>
  <c r="C92" i="15"/>
  <c r="G92" i="15" s="1"/>
  <c r="I85" i="34"/>
  <c r="C35" i="15"/>
  <c r="G35" i="15" s="1"/>
  <c r="C688" i="24"/>
  <c r="C19" i="15"/>
  <c r="G19" i="15" s="1"/>
  <c r="G21" i="34"/>
  <c r="C672" i="24"/>
  <c r="E85" i="34"/>
  <c r="C684" i="24"/>
  <c r="C31" i="15"/>
  <c r="G31" i="15" s="1"/>
  <c r="C49" i="15"/>
  <c r="I149" i="34"/>
  <c r="C702" i="24"/>
  <c r="C711" i="24"/>
  <c r="D213" i="34"/>
  <c r="C58" i="15"/>
  <c r="G85" i="34"/>
  <c r="C33" i="15"/>
  <c r="C686" i="24"/>
  <c r="H309" i="34"/>
  <c r="C83" i="15"/>
  <c r="G83" i="15" s="1"/>
  <c r="C639" i="24"/>
  <c r="D245" i="34"/>
  <c r="C630" i="24"/>
  <c r="C65" i="15"/>
  <c r="I213" i="34"/>
  <c r="C625" i="24"/>
  <c r="C63" i="15"/>
  <c r="C687" i="24"/>
  <c r="H85" i="34"/>
  <c r="C34" i="15"/>
  <c r="I341" i="34"/>
  <c r="C91" i="15"/>
  <c r="G91" i="15" s="1"/>
  <c r="C647" i="24"/>
  <c r="E181" i="34"/>
  <c r="C52" i="15"/>
  <c r="G52" i="15" s="1"/>
  <c r="C705" i="24"/>
  <c r="G707" i="25"/>
  <c r="G699" i="25"/>
  <c r="G691" i="25"/>
  <c r="G683" i="25"/>
  <c r="G712" i="25"/>
  <c r="G704" i="25"/>
  <c r="G696" i="25"/>
  <c r="G688" i="25"/>
  <c r="G714" i="25"/>
  <c r="G706" i="25"/>
  <c r="G698" i="25"/>
  <c r="G711" i="25"/>
  <c r="G703" i="25"/>
  <c r="G695" i="25"/>
  <c r="G687" i="25"/>
  <c r="G686" i="25"/>
  <c r="G677" i="25"/>
  <c r="G669" i="25"/>
  <c r="G629" i="25"/>
  <c r="G713" i="25"/>
  <c r="G709" i="25"/>
  <c r="G705" i="25"/>
  <c r="G701" i="25"/>
  <c r="G697" i="25"/>
  <c r="G674" i="25"/>
  <c r="G717" i="25"/>
  <c r="G689" i="25"/>
  <c r="G679" i="25"/>
  <c r="G671" i="25"/>
  <c r="G648" i="25"/>
  <c r="G647" i="25"/>
  <c r="G646" i="25"/>
  <c r="G630" i="25"/>
  <c r="G627" i="25"/>
  <c r="G716" i="25" s="1"/>
  <c r="G710" i="25"/>
  <c r="G702" i="25"/>
  <c r="G692" i="25"/>
  <c r="G690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93" i="25"/>
  <c r="G673" i="25"/>
  <c r="G708" i="25"/>
  <c r="G694" i="25"/>
  <c r="G684" i="25"/>
  <c r="G682" i="25"/>
  <c r="G672" i="25"/>
  <c r="G670" i="25"/>
  <c r="G675" i="25"/>
  <c r="G680" i="25"/>
  <c r="G678" i="25"/>
  <c r="G681" i="25"/>
  <c r="G628" i="25"/>
  <c r="G685" i="25"/>
  <c r="G700" i="25"/>
  <c r="E624" i="25"/>
  <c r="C277" i="34"/>
  <c r="C618" i="24"/>
  <c r="C71" i="15"/>
  <c r="G71" i="15" s="1"/>
  <c r="C309" i="34"/>
  <c r="C78" i="15"/>
  <c r="G78" i="15" s="1"/>
  <c r="C619" i="24"/>
  <c r="C50" i="8"/>
  <c r="F309" i="24"/>
  <c r="D352" i="24"/>
  <c r="C103" i="8" s="1"/>
  <c r="C85" i="34"/>
  <c r="C29" i="15"/>
  <c r="C682" i="24"/>
  <c r="C57" i="15"/>
  <c r="G57" i="15" s="1"/>
  <c r="C213" i="34"/>
  <c r="C710" i="24"/>
  <c r="G53" i="34"/>
  <c r="C679" i="24"/>
  <c r="C26" i="15"/>
  <c r="G26" i="15" s="1"/>
  <c r="D21" i="34"/>
  <c r="C16" i="15"/>
  <c r="G16" i="15" s="1"/>
  <c r="C669" i="24"/>
  <c r="E53" i="34"/>
  <c r="C677" i="24"/>
  <c r="C24" i="15"/>
  <c r="G24" i="15" s="1"/>
  <c r="C614" i="24"/>
  <c r="H245" i="34"/>
  <c r="C69" i="15"/>
  <c r="F53" i="34"/>
  <c r="C678" i="24"/>
  <c r="C25" i="15"/>
  <c r="G25" i="15" s="1"/>
  <c r="F149" i="34"/>
  <c r="C699" i="24"/>
  <c r="C46" i="15"/>
  <c r="G46" i="15" s="1"/>
  <c r="F710" i="25"/>
  <c r="F702" i="25"/>
  <c r="F694" i="25"/>
  <c r="F686" i="25"/>
  <c r="F707" i="25"/>
  <c r="F699" i="25"/>
  <c r="F691" i="25"/>
  <c r="F683" i="25"/>
  <c r="F709" i="25"/>
  <c r="F701" i="25"/>
  <c r="F714" i="25"/>
  <c r="F706" i="25"/>
  <c r="F698" i="25"/>
  <c r="F690" i="25"/>
  <c r="F682" i="25"/>
  <c r="F687" i="25"/>
  <c r="F680" i="25"/>
  <c r="F672" i="25"/>
  <c r="F626" i="25"/>
  <c r="F688" i="25"/>
  <c r="F677" i="25"/>
  <c r="F669" i="25"/>
  <c r="F629" i="25"/>
  <c r="F713" i="25"/>
  <c r="F705" i="25"/>
  <c r="F697" i="25"/>
  <c r="F674" i="25"/>
  <c r="F717" i="25"/>
  <c r="F689" i="25"/>
  <c r="F679" i="25"/>
  <c r="F671" i="25"/>
  <c r="F648" i="25"/>
  <c r="F647" i="25"/>
  <c r="F646" i="25"/>
  <c r="F630" i="25"/>
  <c r="F627" i="25"/>
  <c r="F711" i="25"/>
  <c r="F703" i="25"/>
  <c r="F692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0" i="25"/>
  <c r="F685" i="25"/>
  <c r="F628" i="25"/>
  <c r="F708" i="25"/>
  <c r="F696" i="25"/>
  <c r="F684" i="25"/>
  <c r="F670" i="25"/>
  <c r="F675" i="25"/>
  <c r="F673" i="25"/>
  <c r="F678" i="25"/>
  <c r="F704" i="25"/>
  <c r="F693" i="25"/>
  <c r="F681" i="25"/>
  <c r="F712" i="25"/>
  <c r="F695" i="25"/>
  <c r="E613" i="25"/>
  <c r="E309" i="34"/>
  <c r="C80" i="15"/>
  <c r="G80" i="15" s="1"/>
  <c r="C621" i="24"/>
  <c r="F117" i="34"/>
  <c r="C692" i="24"/>
  <c r="C39" i="15"/>
  <c r="C53" i="15"/>
  <c r="G53" i="15" s="1"/>
  <c r="C706" i="24"/>
  <c r="F181" i="34"/>
  <c r="I117" i="34"/>
  <c r="C695" i="24"/>
  <c r="C42" i="15"/>
  <c r="G42" i="15" s="1"/>
  <c r="E341" i="34"/>
  <c r="C643" i="24"/>
  <c r="C87" i="15"/>
  <c r="G87" i="15" s="1"/>
  <c r="D341" i="34"/>
  <c r="C642" i="24"/>
  <c r="C86" i="15"/>
  <c r="G86" i="15" s="1"/>
  <c r="G213" i="34"/>
  <c r="C61" i="15"/>
  <c r="C631" i="24"/>
  <c r="C671" i="24"/>
  <c r="F21" i="34"/>
  <c r="C18" i="15"/>
  <c r="G18" i="15" s="1"/>
  <c r="I245" i="34"/>
  <c r="C70" i="15"/>
  <c r="G70" i="15" s="1"/>
  <c r="C629" i="24"/>
  <c r="G309" i="34"/>
  <c r="C626" i="24"/>
  <c r="C82" i="15"/>
  <c r="G82" i="15" s="1"/>
  <c r="E149" i="34"/>
  <c r="C45" i="15"/>
  <c r="C698" i="24"/>
  <c r="H117" i="34"/>
  <c r="C41" i="15"/>
  <c r="C694" i="24"/>
  <c r="F309" i="34"/>
  <c r="C623" i="24"/>
  <c r="C81" i="15"/>
  <c r="G81" i="15" s="1"/>
  <c r="H213" i="34"/>
  <c r="C62" i="15"/>
  <c r="C616" i="24"/>
  <c r="L717" i="25"/>
  <c r="L708" i="25"/>
  <c r="L700" i="25"/>
  <c r="L692" i="25"/>
  <c r="L684" i="25"/>
  <c r="L713" i="25"/>
  <c r="L705" i="25"/>
  <c r="L697" i="25"/>
  <c r="L689" i="25"/>
  <c r="L681" i="25"/>
  <c r="L707" i="25"/>
  <c r="L699" i="25"/>
  <c r="L712" i="25"/>
  <c r="L704" i="25"/>
  <c r="L696" i="25"/>
  <c r="L688" i="25"/>
  <c r="L710" i="25"/>
  <c r="L702" i="25"/>
  <c r="L691" i="25"/>
  <c r="L690" i="25"/>
  <c r="L678" i="25"/>
  <c r="L670" i="25"/>
  <c r="L706" i="25"/>
  <c r="L698" i="25"/>
  <c r="L693" i="25"/>
  <c r="L675" i="25"/>
  <c r="L714" i="25"/>
  <c r="L711" i="25"/>
  <c r="L703" i="25"/>
  <c r="L694" i="25"/>
  <c r="L683" i="25"/>
  <c r="L682" i="25"/>
  <c r="L680" i="25"/>
  <c r="L672" i="25"/>
  <c r="L695" i="25"/>
  <c r="L685" i="25"/>
  <c r="L677" i="25"/>
  <c r="L669" i="25"/>
  <c r="L716" i="25" s="1"/>
  <c r="L686" i="25"/>
  <c r="L674" i="25"/>
  <c r="L701" i="25"/>
  <c r="L673" i="25"/>
  <c r="L671" i="25"/>
  <c r="L676" i="25"/>
  <c r="L687" i="25"/>
  <c r="L679" i="25"/>
  <c r="L709" i="25"/>
  <c r="F277" i="34"/>
  <c r="C74" i="15"/>
  <c r="G74" i="15" s="1"/>
  <c r="C617" i="24"/>
  <c r="D53" i="34"/>
  <c r="C676" i="24"/>
  <c r="C23" i="15"/>
  <c r="G23" i="15" s="1"/>
  <c r="C37" i="15"/>
  <c r="C690" i="24"/>
  <c r="D117" i="34"/>
  <c r="D85" i="34"/>
  <c r="C683" i="24"/>
  <c r="C30" i="15"/>
  <c r="C341" i="34"/>
  <c r="C85" i="15"/>
  <c r="G85" i="15" s="1"/>
  <c r="C641" i="24"/>
  <c r="F16" i="6"/>
  <c r="F234" i="24"/>
  <c r="C21" i="34"/>
  <c r="C668" i="24"/>
  <c r="C15" i="15"/>
  <c r="CE85" i="24"/>
  <c r="H341" i="34"/>
  <c r="C90" i="15"/>
  <c r="G90" i="15" s="1"/>
  <c r="C646" i="24"/>
  <c r="H712" i="25"/>
  <c r="H704" i="25"/>
  <c r="H696" i="25"/>
  <c r="H688" i="25"/>
  <c r="H709" i="25"/>
  <c r="H701" i="25"/>
  <c r="H693" i="25"/>
  <c r="H685" i="25"/>
  <c r="H714" i="25"/>
  <c r="H711" i="25"/>
  <c r="H703" i="25"/>
  <c r="H717" i="25"/>
  <c r="H708" i="25"/>
  <c r="H700" i="25"/>
  <c r="H692" i="25"/>
  <c r="H684" i="25"/>
  <c r="H713" i="25"/>
  <c r="H705" i="25"/>
  <c r="H697" i="25"/>
  <c r="H674" i="25"/>
  <c r="H689" i="25"/>
  <c r="H679" i="25"/>
  <c r="H671" i="25"/>
  <c r="H648" i="25"/>
  <c r="H647" i="25"/>
  <c r="H646" i="25"/>
  <c r="H630" i="25"/>
  <c r="H710" i="25"/>
  <c r="H702" i="25"/>
  <c r="H690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06" i="25"/>
  <c r="H698" i="25"/>
  <c r="H691" i="25"/>
  <c r="H673" i="25"/>
  <c r="H682" i="25"/>
  <c r="H681" i="25"/>
  <c r="H678" i="25"/>
  <c r="H670" i="25"/>
  <c r="H687" i="25"/>
  <c r="H669" i="25"/>
  <c r="H694" i="25"/>
  <c r="H672" i="25"/>
  <c r="H699" i="25"/>
  <c r="H677" i="25"/>
  <c r="H675" i="25"/>
  <c r="H680" i="25"/>
  <c r="H707" i="25"/>
  <c r="H686" i="25"/>
  <c r="H683" i="25"/>
  <c r="H695" i="25"/>
  <c r="K711" i="25"/>
  <c r="K703" i="25"/>
  <c r="K695" i="25"/>
  <c r="K687" i="25"/>
  <c r="K717" i="25"/>
  <c r="K708" i="25"/>
  <c r="K700" i="25"/>
  <c r="K692" i="25"/>
  <c r="K684" i="25"/>
  <c r="K710" i="25"/>
  <c r="K702" i="25"/>
  <c r="K707" i="25"/>
  <c r="K699" i="25"/>
  <c r="K691" i="25"/>
  <c r="K683" i="25"/>
  <c r="K673" i="25"/>
  <c r="K690" i="25"/>
  <c r="K681" i="25"/>
  <c r="K678" i="25"/>
  <c r="K670" i="25"/>
  <c r="K706" i="25"/>
  <c r="K698" i="25"/>
  <c r="K693" i="25"/>
  <c r="K675" i="25"/>
  <c r="K714" i="25"/>
  <c r="K694" i="25"/>
  <c r="K682" i="25"/>
  <c r="K680" i="25"/>
  <c r="K672" i="25"/>
  <c r="K712" i="25"/>
  <c r="K704" i="25"/>
  <c r="K696" i="25"/>
  <c r="K685" i="25"/>
  <c r="K677" i="25"/>
  <c r="K669" i="25"/>
  <c r="K716" i="25" s="1"/>
  <c r="K689" i="25"/>
  <c r="K705" i="25"/>
  <c r="K686" i="25"/>
  <c r="K713" i="25"/>
  <c r="K688" i="25"/>
  <c r="K701" i="25"/>
  <c r="K671" i="25"/>
  <c r="K674" i="25"/>
  <c r="K676" i="25"/>
  <c r="K709" i="25"/>
  <c r="K697" i="25"/>
  <c r="K679" i="25"/>
  <c r="G245" i="34"/>
  <c r="C624" i="24"/>
  <c r="C68" i="15"/>
  <c r="G68" i="15" s="1"/>
  <c r="C149" i="34"/>
  <c r="C43" i="15"/>
  <c r="C696" i="24"/>
  <c r="G117" i="34"/>
  <c r="C40" i="15"/>
  <c r="G40" i="15" s="1"/>
  <c r="C693" i="24"/>
  <c r="I378" i="34"/>
  <c r="K612" i="24"/>
  <c r="G277" i="34"/>
  <c r="C635" i="24"/>
  <c r="C75" i="15"/>
  <c r="G75" i="15" s="1"/>
  <c r="H181" i="34"/>
  <c r="C708" i="24"/>
  <c r="C55" i="15"/>
  <c r="G55" i="15" s="1"/>
  <c r="I277" i="34"/>
  <c r="C638" i="24"/>
  <c r="C77" i="15"/>
  <c r="G77" i="15" s="1"/>
  <c r="C691" i="24"/>
  <c r="C38" i="15"/>
  <c r="E117" i="34"/>
  <c r="C181" i="34"/>
  <c r="C703" i="24"/>
  <c r="C50" i="15"/>
  <c r="G341" i="34"/>
  <c r="C645" i="24"/>
  <c r="C89" i="15"/>
  <c r="G89" i="15" s="1"/>
  <c r="I709" i="25"/>
  <c r="I701" i="25"/>
  <c r="I693" i="25"/>
  <c r="I685" i="25"/>
  <c r="I714" i="25"/>
  <c r="I706" i="25"/>
  <c r="I698" i="25"/>
  <c r="I690" i="25"/>
  <c r="I682" i="25"/>
  <c r="I717" i="25"/>
  <c r="I708" i="25"/>
  <c r="I700" i="25"/>
  <c r="I713" i="25"/>
  <c r="I705" i="25"/>
  <c r="I697" i="25"/>
  <c r="I689" i="25"/>
  <c r="I688" i="25"/>
  <c r="I679" i="25"/>
  <c r="I671" i="25"/>
  <c r="I648" i="25"/>
  <c r="I647" i="25"/>
  <c r="I646" i="25"/>
  <c r="I710" i="25"/>
  <c r="I702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692" i="25"/>
  <c r="I691" i="25"/>
  <c r="I673" i="25"/>
  <c r="I711" i="25"/>
  <c r="I703" i="25"/>
  <c r="I681" i="25"/>
  <c r="I678" i="25"/>
  <c r="I670" i="25"/>
  <c r="I707" i="25"/>
  <c r="I699" i="25"/>
  <c r="I695" i="25"/>
  <c r="I694" i="25"/>
  <c r="I684" i="25"/>
  <c r="I683" i="25"/>
  <c r="I675" i="25"/>
  <c r="I674" i="25"/>
  <c r="I672" i="25"/>
  <c r="I677" i="25"/>
  <c r="I696" i="25"/>
  <c r="I680" i="25"/>
  <c r="I686" i="25"/>
  <c r="I704" i="25"/>
  <c r="I712" i="25"/>
  <c r="I669" i="25"/>
  <c r="I687" i="25"/>
  <c r="G181" i="34"/>
  <c r="C707" i="24"/>
  <c r="C54" i="15"/>
  <c r="G54" i="15" s="1"/>
  <c r="H53" i="34"/>
  <c r="C27" i="15"/>
  <c r="G27" i="15" s="1"/>
  <c r="C680" i="24"/>
  <c r="C681" i="24"/>
  <c r="I53" i="34"/>
  <c r="C28" i="15"/>
  <c r="E213" i="34"/>
  <c r="C712" i="24"/>
  <c r="C59" i="15"/>
  <c r="G59" i="15" s="1"/>
  <c r="F245" i="34"/>
  <c r="C633" i="24"/>
  <c r="C67" i="15"/>
  <c r="G67" i="15" s="1"/>
  <c r="D373" i="34"/>
  <c r="C93" i="15"/>
  <c r="G93" i="15" s="1"/>
  <c r="C620" i="24"/>
  <c r="E21" i="34"/>
  <c r="C670" i="24"/>
  <c r="C17" i="15"/>
  <c r="H56" i="15"/>
  <c r="I56" i="15" s="1"/>
  <c r="G56" i="15"/>
  <c r="D417" i="24" l="1"/>
  <c r="H48" i="15"/>
  <c r="I48" i="15" s="1"/>
  <c r="G63" i="15"/>
  <c r="H63" i="15"/>
  <c r="I63" i="15" s="1"/>
  <c r="H39" i="15"/>
  <c r="I39" i="15" s="1"/>
  <c r="G39" i="15"/>
  <c r="G17" i="15"/>
  <c r="H17" i="15" s="1"/>
  <c r="I17" i="15" s="1"/>
  <c r="H50" i="15"/>
  <c r="I50" i="15" s="1"/>
  <c r="G50" i="15"/>
  <c r="H716" i="25"/>
  <c r="F716" i="25"/>
  <c r="H34" i="15"/>
  <c r="I34" i="15" s="1"/>
  <c r="G34" i="15"/>
  <c r="G65" i="15"/>
  <c r="H65" i="15"/>
  <c r="I65" i="15" s="1"/>
  <c r="H49" i="15"/>
  <c r="I49" i="15" s="1"/>
  <c r="G49" i="15"/>
  <c r="I716" i="25"/>
  <c r="I373" i="34"/>
  <c r="C716" i="24"/>
  <c r="G30" i="15"/>
  <c r="H30" i="15"/>
  <c r="I30" i="15" s="1"/>
  <c r="H41" i="15"/>
  <c r="I41" i="15" s="1"/>
  <c r="G41" i="15"/>
  <c r="G69" i="15"/>
  <c r="H69" i="15" s="1"/>
  <c r="I69" i="15" s="1"/>
  <c r="H29" i="15"/>
  <c r="I29" i="15" s="1"/>
  <c r="G29" i="15"/>
  <c r="H58" i="15"/>
  <c r="I58" i="15" s="1"/>
  <c r="G58" i="15"/>
  <c r="G15" i="15"/>
  <c r="H15" i="15"/>
  <c r="I15" i="15" s="1"/>
  <c r="H33" i="15"/>
  <c r="I33" i="15" s="1"/>
  <c r="G33" i="15"/>
  <c r="J716" i="25"/>
  <c r="H43" i="15"/>
  <c r="I43" i="15" s="1"/>
  <c r="G43" i="15"/>
  <c r="H28" i="15"/>
  <c r="I28" i="15" s="1"/>
  <c r="G28" i="15"/>
  <c r="D615" i="24"/>
  <c r="C648" i="24"/>
  <c r="M716" i="24" s="1"/>
  <c r="C715" i="24"/>
  <c r="C168" i="8"/>
  <c r="H38" i="15"/>
  <c r="I38" i="15" s="1"/>
  <c r="G38" i="15"/>
  <c r="G37" i="15"/>
  <c r="H37" i="15"/>
  <c r="I37" i="15" s="1"/>
  <c r="H45" i="15"/>
  <c r="I45" i="15" s="1"/>
  <c r="G45" i="15"/>
  <c r="E713" i="25"/>
  <c r="E705" i="25"/>
  <c r="E697" i="25"/>
  <c r="E689" i="25"/>
  <c r="E710" i="25"/>
  <c r="E702" i="25"/>
  <c r="E694" i="25"/>
  <c r="E686" i="25"/>
  <c r="E712" i="25"/>
  <c r="E704" i="25"/>
  <c r="E709" i="25"/>
  <c r="E701" i="25"/>
  <c r="E693" i="25"/>
  <c r="E685" i="25"/>
  <c r="E708" i="25"/>
  <c r="E700" i="25"/>
  <c r="E696" i="25"/>
  <c r="E675" i="25"/>
  <c r="E687" i="25"/>
  <c r="E680" i="25"/>
  <c r="E672" i="25"/>
  <c r="E626" i="25"/>
  <c r="E688" i="25"/>
  <c r="E677" i="25"/>
  <c r="E669" i="25"/>
  <c r="E629" i="25"/>
  <c r="E674" i="25"/>
  <c r="E717" i="25"/>
  <c r="E714" i="25"/>
  <c r="E706" i="25"/>
  <c r="E698" i="25"/>
  <c r="E691" i="25"/>
  <c r="E690" i="25"/>
  <c r="E679" i="25"/>
  <c r="E671" i="25"/>
  <c r="E648" i="25"/>
  <c r="E647" i="25"/>
  <c r="E646" i="25"/>
  <c r="E630" i="25"/>
  <c r="E627" i="25"/>
  <c r="E692" i="25"/>
  <c r="E681" i="25"/>
  <c r="E639" i="25"/>
  <c r="E631" i="25"/>
  <c r="E711" i="25"/>
  <c r="E644" i="25"/>
  <c r="E636" i="25"/>
  <c r="E628" i="25"/>
  <c r="E641" i="25"/>
  <c r="E633" i="25"/>
  <c r="E699" i="25"/>
  <c r="E682" i="25"/>
  <c r="E638" i="25"/>
  <c r="E684" i="25"/>
  <c r="E670" i="25"/>
  <c r="E643" i="25"/>
  <c r="E635" i="25"/>
  <c r="E695" i="25"/>
  <c r="E703" i="25"/>
  <c r="E678" i="25"/>
  <c r="E625" i="25"/>
  <c r="E716" i="25" s="1"/>
  <c r="E673" i="25"/>
  <c r="E642" i="25"/>
  <c r="E637" i="25"/>
  <c r="E632" i="25"/>
  <c r="E645" i="25"/>
  <c r="E640" i="25"/>
  <c r="E634" i="25"/>
  <c r="E707" i="25"/>
  <c r="E683" i="25"/>
  <c r="E676" i="25"/>
  <c r="D708" i="24" l="1"/>
  <c r="D700" i="24"/>
  <c r="D692" i="24"/>
  <c r="D684" i="24"/>
  <c r="D676" i="24"/>
  <c r="D668" i="24"/>
  <c r="D628" i="24"/>
  <c r="D622" i="24"/>
  <c r="D618" i="24"/>
  <c r="D713" i="24"/>
  <c r="D705" i="24"/>
  <c r="D697" i="24"/>
  <c r="D689" i="24"/>
  <c r="D681" i="24"/>
  <c r="D673" i="24"/>
  <c r="D712" i="24"/>
  <c r="D704" i="24"/>
  <c r="D696" i="24"/>
  <c r="D688" i="24"/>
  <c r="D680" i="24"/>
  <c r="D672" i="24"/>
  <c r="D620" i="24"/>
  <c r="D616" i="24"/>
  <c r="D709" i="24"/>
  <c r="D701" i="24"/>
  <c r="D706" i="24"/>
  <c r="D699" i="24"/>
  <c r="D685" i="24"/>
  <c r="D678" i="24"/>
  <c r="D646" i="24"/>
  <c r="D643" i="24"/>
  <c r="D635" i="24"/>
  <c r="D703" i="24"/>
  <c r="D693" i="24"/>
  <c r="D686" i="24"/>
  <c r="D671" i="24"/>
  <c r="D638" i="24"/>
  <c r="D630" i="24"/>
  <c r="D621" i="24"/>
  <c r="D707" i="24"/>
  <c r="D687" i="24"/>
  <c r="D647" i="24"/>
  <c r="D644" i="24"/>
  <c r="D636" i="24"/>
  <c r="D625" i="24"/>
  <c r="D695" i="24"/>
  <c r="D674" i="24"/>
  <c r="D639" i="24"/>
  <c r="D631" i="24"/>
  <c r="D627" i="24"/>
  <c r="D619" i="24"/>
  <c r="D702" i="24"/>
  <c r="D690" i="24"/>
  <c r="D683" i="24"/>
  <c r="D669" i="24"/>
  <c r="D637" i="24"/>
  <c r="D716" i="24"/>
  <c r="D711" i="24"/>
  <c r="D629" i="24"/>
  <c r="D624" i="24"/>
  <c r="D617" i="24"/>
  <c r="D694" i="24"/>
  <c r="D626" i="24"/>
  <c r="D641" i="24"/>
  <c r="D640" i="24"/>
  <c r="D682" i="24"/>
  <c r="D710" i="24"/>
  <c r="D677" i="24"/>
  <c r="D632" i="24"/>
  <c r="D623" i="24"/>
  <c r="D691" i="24"/>
  <c r="D675" i="24"/>
  <c r="D645" i="24"/>
  <c r="D633" i="24"/>
  <c r="D698" i="24"/>
  <c r="D670" i="24"/>
  <c r="D634" i="24"/>
  <c r="D642" i="24"/>
  <c r="D679" i="24"/>
  <c r="E612" i="24" l="1"/>
  <c r="D715" i="24"/>
  <c r="E623" i="24"/>
  <c r="E713" i="24" l="1"/>
  <c r="E705" i="24"/>
  <c r="E697" i="24"/>
  <c r="E689" i="24"/>
  <c r="E681" i="24"/>
  <c r="E673" i="24"/>
  <c r="E710" i="24"/>
  <c r="E702" i="24"/>
  <c r="E694" i="24"/>
  <c r="E686" i="24"/>
  <c r="E678" i="24"/>
  <c r="E670" i="24"/>
  <c r="E647" i="24"/>
  <c r="E646" i="24"/>
  <c r="E645" i="24"/>
  <c r="E629" i="24"/>
  <c r="E626" i="24"/>
  <c r="E709" i="24"/>
  <c r="E701" i="24"/>
  <c r="E693" i="24"/>
  <c r="E685" i="24"/>
  <c r="E677" i="24"/>
  <c r="E669" i="24"/>
  <c r="E627" i="24"/>
  <c r="E706" i="24"/>
  <c r="E703" i="24"/>
  <c r="E692" i="24"/>
  <c r="E671" i="24"/>
  <c r="E638" i="24"/>
  <c r="E630" i="24"/>
  <c r="E700" i="24"/>
  <c r="E679" i="24"/>
  <c r="E672" i="24"/>
  <c r="E641" i="24"/>
  <c r="E633" i="24"/>
  <c r="E628" i="24"/>
  <c r="E704" i="24"/>
  <c r="E695" i="24"/>
  <c r="E688" i="24"/>
  <c r="E674" i="24"/>
  <c r="E639" i="24"/>
  <c r="E631" i="24"/>
  <c r="E711" i="24"/>
  <c r="E696" i="24"/>
  <c r="E682" i="24"/>
  <c r="E675" i="24"/>
  <c r="E642" i="24"/>
  <c r="E634" i="24"/>
  <c r="E624" i="24"/>
  <c r="F624" i="24" s="1"/>
  <c r="F646" i="24" s="1"/>
  <c r="E716" i="24"/>
  <c r="E698" i="24"/>
  <c r="E691" i="24"/>
  <c r="E676" i="24"/>
  <c r="E640" i="24"/>
  <c r="E707" i="24"/>
  <c r="E690" i="24"/>
  <c r="E687" i="24"/>
  <c r="E684" i="24"/>
  <c r="E636" i="24"/>
  <c r="E708" i="24"/>
  <c r="E637" i="24"/>
  <c r="E699" i="24"/>
  <c r="E668" i="24"/>
  <c r="E644" i="24"/>
  <c r="E632" i="24"/>
  <c r="E712" i="24"/>
  <c r="E683" i="24"/>
  <c r="E680" i="24"/>
  <c r="E635" i="24"/>
  <c r="E625" i="24"/>
  <c r="E643" i="24"/>
  <c r="F710" i="24"/>
  <c r="F702" i="24"/>
  <c r="F686" i="24"/>
  <c r="F678" i="24"/>
  <c r="F670" i="24"/>
  <c r="F647" i="24"/>
  <c r="F645" i="24"/>
  <c r="F629" i="24"/>
  <c r="F626" i="24"/>
  <c r="F716" i="24"/>
  <c r="F707" i="24"/>
  <c r="F699" i="24"/>
  <c r="F691" i="24"/>
  <c r="F675" i="24"/>
  <c r="F644" i="24"/>
  <c r="F643" i="24"/>
  <c r="F642" i="24"/>
  <c r="F641" i="24"/>
  <c r="F640" i="24"/>
  <c r="F639" i="24"/>
  <c r="F637" i="24"/>
  <c r="F636" i="24"/>
  <c r="F635" i="24"/>
  <c r="F634" i="24"/>
  <c r="F633" i="24"/>
  <c r="F632" i="24"/>
  <c r="F631" i="24"/>
  <c r="F706" i="24"/>
  <c r="F698" i="24"/>
  <c r="F690" i="24"/>
  <c r="F682" i="24"/>
  <c r="F674" i="24"/>
  <c r="F711" i="24"/>
  <c r="F703" i="24"/>
  <c r="F693" i="24"/>
  <c r="F679" i="24"/>
  <c r="F672" i="24"/>
  <c r="F628" i="24"/>
  <c r="F713" i="24"/>
  <c r="F687" i="24"/>
  <c r="F680" i="24"/>
  <c r="F701" i="24"/>
  <c r="F696" i="24"/>
  <c r="F681" i="24"/>
  <c r="F627" i="24"/>
  <c r="F708" i="24"/>
  <c r="F689" i="24"/>
  <c r="F668" i="24"/>
  <c r="F712" i="24"/>
  <c r="F684" i="24"/>
  <c r="F677" i="24"/>
  <c r="F697" i="24"/>
  <c r="F669" i="24"/>
  <c r="F671" i="24"/>
  <c r="F688" i="24"/>
  <c r="F685" i="24"/>
  <c r="F695" i="24"/>
  <c r="F692" i="24"/>
  <c r="F704" i="24"/>
  <c r="F709" i="24"/>
  <c r="F705" i="24"/>
  <c r="F676" i="24"/>
  <c r="F673" i="24"/>
  <c r="F694" i="24" l="1"/>
  <c r="F625" i="24"/>
  <c r="F700" i="24"/>
  <c r="F630" i="24"/>
  <c r="F638" i="24"/>
  <c r="F683" i="24"/>
  <c r="G625" i="24"/>
  <c r="E715" i="24"/>
  <c r="F715" i="24" l="1"/>
  <c r="G699" i="24"/>
  <c r="M699" i="24" s="1"/>
  <c r="F151" i="34" s="1"/>
  <c r="G640" i="24"/>
  <c r="G632" i="24"/>
  <c r="G672" i="24"/>
  <c r="M672" i="24" s="1"/>
  <c r="G23" i="34" s="1"/>
  <c r="G700" i="24"/>
  <c r="M700" i="24" s="1"/>
  <c r="G151" i="34" s="1"/>
  <c r="G668" i="24"/>
  <c r="M668" i="24" s="1"/>
  <c r="G709" i="24"/>
  <c r="M709" i="24" s="1"/>
  <c r="I183" i="34" s="1"/>
  <c r="G626" i="24"/>
  <c r="G627" i="24"/>
  <c r="G691" i="24"/>
  <c r="M691" i="24" s="1"/>
  <c r="G639" i="24"/>
  <c r="G631" i="24"/>
  <c r="K644" i="24" s="1"/>
  <c r="G711" i="24"/>
  <c r="M711" i="24" s="1"/>
  <c r="D215" i="34" s="1"/>
  <c r="G713" i="24"/>
  <c r="M713" i="24" s="1"/>
  <c r="F215" i="34" s="1"/>
  <c r="G705" i="24"/>
  <c r="M705" i="24" s="1"/>
  <c r="E183" i="34" s="1"/>
  <c r="G692" i="24"/>
  <c r="M692" i="24" s="1"/>
  <c r="G678" i="24"/>
  <c r="M678" i="24" s="1"/>
  <c r="G701" i="24"/>
  <c r="M701" i="24" s="1"/>
  <c r="H151" i="34" s="1"/>
  <c r="G683" i="24"/>
  <c r="M683" i="24" s="1"/>
  <c r="D87" i="34" s="1"/>
  <c r="G638" i="24"/>
  <c r="G630" i="24"/>
  <c r="J630" i="24" s="1"/>
  <c r="G703" i="24"/>
  <c r="M703" i="24" s="1"/>
  <c r="C183" i="34" s="1"/>
  <c r="G686" i="24"/>
  <c r="M686" i="24" s="1"/>
  <c r="G87" i="34" s="1"/>
  <c r="G697" i="24"/>
  <c r="M697" i="24" s="1"/>
  <c r="D151" i="34" s="1"/>
  <c r="G685" i="24"/>
  <c r="M685" i="24" s="1"/>
  <c r="F87" i="34" s="1"/>
  <c r="G706" i="24"/>
  <c r="M706" i="24" s="1"/>
  <c r="F183" i="34" s="1"/>
  <c r="G681" i="24"/>
  <c r="M681" i="24" s="1"/>
  <c r="I55" i="34" s="1"/>
  <c r="G675" i="24"/>
  <c r="M675" i="24" s="1"/>
  <c r="C55" i="34" s="1"/>
  <c r="G637" i="24"/>
  <c r="G712" i="24"/>
  <c r="M712" i="24" s="1"/>
  <c r="E215" i="34" s="1"/>
  <c r="G695" i="24"/>
  <c r="M695" i="24" s="1"/>
  <c r="I119" i="34" s="1"/>
  <c r="G710" i="24"/>
  <c r="M710" i="24" s="1"/>
  <c r="C215" i="34" s="1"/>
  <c r="G690" i="24"/>
  <c r="M690" i="24" s="1"/>
  <c r="D119" i="34" s="1"/>
  <c r="G670" i="24"/>
  <c r="M670" i="24" s="1"/>
  <c r="E23" i="34" s="1"/>
  <c r="G702" i="24"/>
  <c r="M702" i="24" s="1"/>
  <c r="I151" i="34" s="1"/>
  <c r="G635" i="24"/>
  <c r="G679" i="24"/>
  <c r="M679" i="24" s="1"/>
  <c r="G669" i="24"/>
  <c r="M669" i="24" s="1"/>
  <c r="D23" i="34" s="1"/>
  <c r="G644" i="24"/>
  <c r="G636" i="24"/>
  <c r="G704" i="24"/>
  <c r="M704" i="24" s="1"/>
  <c r="D183" i="34" s="1"/>
  <c r="G687" i="24"/>
  <c r="M687" i="24" s="1"/>
  <c r="H87" i="34" s="1"/>
  <c r="G694" i="24"/>
  <c r="M694" i="24" s="1"/>
  <c r="H119" i="34" s="1"/>
  <c r="G676" i="24"/>
  <c r="M676" i="24" s="1"/>
  <c r="D55" i="34" s="1"/>
  <c r="G693" i="24"/>
  <c r="M693" i="24" s="1"/>
  <c r="G628" i="24"/>
  <c r="G684" i="24"/>
  <c r="M684" i="24" s="1"/>
  <c r="E87" i="34" s="1"/>
  <c r="G716" i="24"/>
  <c r="G642" i="24"/>
  <c r="G634" i="24"/>
  <c r="G688" i="24"/>
  <c r="M688" i="24" s="1"/>
  <c r="I87" i="34" s="1"/>
  <c r="G671" i="24"/>
  <c r="M671" i="24" s="1"/>
  <c r="F23" i="34" s="1"/>
  <c r="G689" i="24"/>
  <c r="M689" i="24" s="1"/>
  <c r="C119" i="34" s="1"/>
  <c r="G645" i="24"/>
  <c r="L647" i="24" s="1"/>
  <c r="G677" i="24"/>
  <c r="M677" i="24" s="1"/>
  <c r="G698" i="24"/>
  <c r="M698" i="24" s="1"/>
  <c r="E151" i="34" s="1"/>
  <c r="G643" i="24"/>
  <c r="G696" i="24"/>
  <c r="M696" i="24" s="1"/>
  <c r="C151" i="34" s="1"/>
  <c r="G673" i="24"/>
  <c r="M673" i="24" s="1"/>
  <c r="H23" i="34" s="1"/>
  <c r="G646" i="24"/>
  <c r="G707" i="24"/>
  <c r="M707" i="24" s="1"/>
  <c r="G183" i="34" s="1"/>
  <c r="G641" i="24"/>
  <c r="G633" i="24"/>
  <c r="G680" i="24"/>
  <c r="M680" i="24" s="1"/>
  <c r="H55" i="34" s="1"/>
  <c r="G708" i="24"/>
  <c r="M708" i="24" s="1"/>
  <c r="H183" i="34" s="1"/>
  <c r="G682" i="24"/>
  <c r="M682" i="24" s="1"/>
  <c r="C87" i="34" s="1"/>
  <c r="G629" i="24"/>
  <c r="I629" i="24" s="1"/>
  <c r="G674" i="24"/>
  <c r="M674" i="24" s="1"/>
  <c r="I23" i="34" s="1"/>
  <c r="G647" i="24"/>
  <c r="G715" i="24" l="1"/>
  <c r="H628" i="24"/>
  <c r="L713" i="24"/>
  <c r="L696" i="24"/>
  <c r="L711" i="24"/>
  <c r="L706" i="24"/>
  <c r="L702" i="24"/>
  <c r="L703" i="24"/>
  <c r="L705" i="24"/>
  <c r="L688" i="24"/>
  <c r="L690" i="24"/>
  <c r="L693" i="24"/>
  <c r="L698" i="24"/>
  <c r="L694" i="24"/>
  <c r="L708" i="24"/>
  <c r="L697" i="24"/>
  <c r="L680" i="24"/>
  <c r="L683" i="24"/>
  <c r="L686" i="24"/>
  <c r="L695" i="24"/>
  <c r="L699" i="24"/>
  <c r="L700" i="24"/>
  <c r="L689" i="24"/>
  <c r="L672" i="24"/>
  <c r="L669" i="24"/>
  <c r="L671" i="24"/>
  <c r="L670" i="24"/>
  <c r="L673" i="24"/>
  <c r="L692" i="24"/>
  <c r="L681" i="24"/>
  <c r="L709" i="24"/>
  <c r="L716" i="24"/>
  <c r="L710" i="24"/>
  <c r="L679" i="24"/>
  <c r="L684" i="24"/>
  <c r="L687" i="24"/>
  <c r="L676" i="24"/>
  <c r="L712" i="24"/>
  <c r="L682" i="24"/>
  <c r="L685" i="24"/>
  <c r="L677" i="24"/>
  <c r="L691" i="24"/>
  <c r="L701" i="24"/>
  <c r="L668" i="24"/>
  <c r="L715" i="24" s="1"/>
  <c r="L704" i="24"/>
  <c r="L675" i="24"/>
  <c r="L678" i="24"/>
  <c r="L674" i="24"/>
  <c r="L707" i="24"/>
  <c r="C23" i="34"/>
  <c r="M715" i="24"/>
  <c r="G55" i="34"/>
  <c r="G119" i="34"/>
  <c r="J682" i="24"/>
  <c r="J710" i="24"/>
  <c r="J645" i="24"/>
  <c r="J701" i="24"/>
  <c r="J691" i="24"/>
  <c r="J677" i="24"/>
  <c r="J697" i="24"/>
  <c r="J673" i="24"/>
  <c r="J687" i="24"/>
  <c r="J674" i="24"/>
  <c r="J702" i="24"/>
  <c r="J716" i="24"/>
  <c r="J696" i="24"/>
  <c r="J684" i="24"/>
  <c r="J643" i="24"/>
  <c r="J683" i="24"/>
  <c r="J638" i="24"/>
  <c r="J711" i="24"/>
  <c r="J694" i="24"/>
  <c r="J707" i="24"/>
  <c r="J689" i="24"/>
  <c r="J669" i="24"/>
  <c r="J635" i="24"/>
  <c r="J680" i="24"/>
  <c r="J685" i="24"/>
  <c r="J642" i="24"/>
  <c r="J703" i="24"/>
  <c r="J686" i="24"/>
  <c r="J704" i="24"/>
  <c r="J675" i="24"/>
  <c r="J640" i="24"/>
  <c r="J700" i="24"/>
  <c r="J637" i="24"/>
  <c r="J633" i="24"/>
  <c r="J706" i="24"/>
  <c r="J681" i="24"/>
  <c r="J695" i="24"/>
  <c r="J678" i="24"/>
  <c r="J688" i="24"/>
  <c r="J668" i="24"/>
  <c r="J632" i="24"/>
  <c r="J693" i="24"/>
  <c r="J708" i="24"/>
  <c r="J636" i="24"/>
  <c r="J670" i="24"/>
  <c r="J713" i="24"/>
  <c r="J698" i="24"/>
  <c r="J679" i="24"/>
  <c r="J647" i="24"/>
  <c r="J639" i="24"/>
  <c r="J634" i="24"/>
  <c r="J699" i="24"/>
  <c r="J641" i="24"/>
  <c r="J709" i="24"/>
  <c r="J672" i="24"/>
  <c r="J690" i="24"/>
  <c r="J671" i="24"/>
  <c r="J646" i="24"/>
  <c r="J631" i="24"/>
  <c r="J705" i="24"/>
  <c r="J692" i="24"/>
  <c r="J644" i="24"/>
  <c r="J676" i="24"/>
  <c r="J712" i="24"/>
  <c r="F55" i="34"/>
  <c r="F119" i="34"/>
  <c r="K700" i="24"/>
  <c r="K691" i="24"/>
  <c r="K674" i="24"/>
  <c r="K685" i="24"/>
  <c r="K686" i="24"/>
  <c r="K690" i="24"/>
  <c r="K711" i="24"/>
  <c r="K692" i="24"/>
  <c r="K683" i="24"/>
  <c r="K697" i="24"/>
  <c r="K678" i="24"/>
  <c r="K672" i="24"/>
  <c r="K703" i="24"/>
  <c r="K684" i="24"/>
  <c r="K675" i="24"/>
  <c r="K682" i="24"/>
  <c r="K713" i="24"/>
  <c r="K693" i="24"/>
  <c r="K673" i="24"/>
  <c r="K695" i="24"/>
  <c r="K676" i="24"/>
  <c r="K712" i="24"/>
  <c r="K702" i="24"/>
  <c r="K694" i="24"/>
  <c r="K705" i="24"/>
  <c r="K716" i="24"/>
  <c r="K687" i="24"/>
  <c r="K668" i="24"/>
  <c r="K715" i="24" s="1"/>
  <c r="K704" i="24"/>
  <c r="K698" i="24"/>
  <c r="K680" i="24"/>
  <c r="K681" i="24"/>
  <c r="K677" i="24"/>
  <c r="K671" i="24"/>
  <c r="K707" i="24"/>
  <c r="K696" i="24"/>
  <c r="K670" i="24"/>
  <c r="K710" i="24"/>
  <c r="K688" i="24"/>
  <c r="K701" i="24"/>
  <c r="K708" i="24"/>
  <c r="K699" i="24"/>
  <c r="K689" i="24"/>
  <c r="K709" i="24"/>
  <c r="K706" i="24"/>
  <c r="K669" i="24"/>
  <c r="K679" i="24"/>
  <c r="I685" i="24"/>
  <c r="I713" i="24"/>
  <c r="I707" i="24"/>
  <c r="I639" i="24"/>
  <c r="I684" i="24"/>
  <c r="I699" i="24"/>
  <c r="I643" i="24"/>
  <c r="I646" i="24"/>
  <c r="I709" i="24"/>
  <c r="I636" i="24"/>
  <c r="I687" i="24"/>
  <c r="I677" i="24"/>
  <c r="I705" i="24"/>
  <c r="I695" i="24"/>
  <c r="I631" i="24"/>
  <c r="I670" i="24"/>
  <c r="I696" i="24"/>
  <c r="I630" i="24"/>
  <c r="I642" i="24"/>
  <c r="I669" i="24"/>
  <c r="I697" i="24"/>
  <c r="I680" i="24"/>
  <c r="I708" i="24"/>
  <c r="I640" i="24"/>
  <c r="I671" i="24"/>
  <c r="I641" i="24"/>
  <c r="I712" i="24"/>
  <c r="I686" i="24"/>
  <c r="I706" i="24"/>
  <c r="I689" i="24"/>
  <c r="I647" i="24"/>
  <c r="I683" i="24"/>
  <c r="I632" i="24"/>
  <c r="I668" i="24"/>
  <c r="I634" i="24"/>
  <c r="I678" i="24"/>
  <c r="I637" i="24"/>
  <c r="I698" i="24"/>
  <c r="I681" i="24"/>
  <c r="I644" i="24"/>
  <c r="I676" i="24"/>
  <c r="I703" i="24"/>
  <c r="I635" i="24"/>
  <c r="I700" i="24"/>
  <c r="I711" i="24"/>
  <c r="I673" i="24"/>
  <c r="I694" i="24"/>
  <c r="I701" i="24"/>
  <c r="I682" i="24"/>
  <c r="I710" i="24"/>
  <c r="I704" i="24"/>
  <c r="I716" i="24"/>
  <c r="I679" i="24"/>
  <c r="I675" i="24"/>
  <c r="I645" i="24"/>
  <c r="I690" i="24"/>
  <c r="I672" i="24"/>
  <c r="I693" i="24"/>
  <c r="I674" i="24"/>
  <c r="I702" i="24"/>
  <c r="I688" i="24"/>
  <c r="I691" i="24"/>
  <c r="I638" i="24"/>
  <c r="I692" i="24"/>
  <c r="I633" i="24"/>
  <c r="E55" i="34"/>
  <c r="E119" i="34"/>
  <c r="J715" i="24" l="1"/>
  <c r="I715" i="24"/>
  <c r="H709" i="24"/>
  <c r="H692" i="24"/>
  <c r="H687" i="24"/>
  <c r="H647" i="24"/>
  <c r="H642" i="24"/>
  <c r="H699" i="24"/>
  <c r="H632" i="24"/>
  <c r="H630" i="24"/>
  <c r="H705" i="24"/>
  <c r="H701" i="24"/>
  <c r="H684" i="24"/>
  <c r="H673" i="24"/>
  <c r="H644" i="24"/>
  <c r="H634" i="24"/>
  <c r="H678" i="24"/>
  <c r="H716" i="24"/>
  <c r="H682" i="24"/>
  <c r="H712" i="24"/>
  <c r="H693" i="24"/>
  <c r="H676" i="24"/>
  <c r="H641" i="24"/>
  <c r="H636" i="24"/>
  <c r="H629" i="24"/>
  <c r="H671" i="24"/>
  <c r="H689" i="24"/>
  <c r="H679" i="24"/>
  <c r="H695" i="24"/>
  <c r="H704" i="24"/>
  <c r="H685" i="24"/>
  <c r="H668" i="24"/>
  <c r="H633" i="24"/>
  <c r="H711" i="24"/>
  <c r="H702" i="24"/>
  <c r="H646" i="24"/>
  <c r="H686" i="24"/>
  <c r="H638" i="24"/>
  <c r="H683" i="24"/>
  <c r="H696" i="24"/>
  <c r="H677" i="24"/>
  <c r="H713" i="24"/>
  <c r="H707" i="24"/>
  <c r="H697" i="24"/>
  <c r="H698" i="24"/>
  <c r="H643" i="24"/>
  <c r="H639" i="24"/>
  <c r="H688" i="24"/>
  <c r="H690" i="24"/>
  <c r="H680" i="24"/>
  <c r="H708" i="24"/>
  <c r="H710" i="24"/>
  <c r="H681" i="24"/>
  <c r="H675" i="24"/>
  <c r="H637" i="24"/>
  <c r="H703" i="24"/>
  <c r="H670" i="24"/>
  <c r="H635" i="24"/>
  <c r="H672" i="24"/>
  <c r="H700" i="24"/>
  <c r="H694" i="24"/>
  <c r="H674" i="24"/>
  <c r="H645" i="24"/>
  <c r="H706" i="24"/>
  <c r="H640" i="24"/>
  <c r="H631" i="24"/>
  <c r="H669" i="24"/>
  <c r="H691" i="24"/>
  <c r="H715" i="24" l="1"/>
  <c r="C418" i="24" l="1"/>
  <c r="D420" i="24" s="1"/>
  <c r="DF2" i="30" l="1"/>
  <c r="C170" i="8"/>
  <c r="F420" i="24"/>
  <c r="D421" i="24"/>
  <c r="C172" i="8" l="1"/>
  <c r="D424" i="24"/>
  <c r="C177" i="8" s="1"/>
</calcChain>
</file>

<file path=xl/sharedStrings.xml><?xml version="1.0" encoding="utf-8"?>
<sst xmlns="http://schemas.openxmlformats.org/spreadsheetml/2006/main" count="4831" uniqueCount="1371">
  <si>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</si>
  <si>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</si>
  <si>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</si>
  <si>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</si>
  <si>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</si>
  <si>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</si>
  <si>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</si>
  <si>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</si>
  <si>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</si>
  <si>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</si>
  <si>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</si>
  <si>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</si>
  <si>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</si>
  <si>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</si>
  <si>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</si>
  <si>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</si>
  <si>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</si>
  <si>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</si>
  <si>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</si>
  <si>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</si>
  <si>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</si>
  <si>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</si>
  <si>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</si>
  <si>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</si>
  <si>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</si>
  <si>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</si>
  <si>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</si>
  <si>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</si>
  <si>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</si>
  <si>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</si>
  <si>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</si>
  <si>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</si>
  <si>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</si>
  <si>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</si>
  <si>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</si>
  <si>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</si>
  <si>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</si>
  <si>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</si>
  <si>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</si>
  <si>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</si>
  <si>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</si>
  <si>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</si>
  <si>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</si>
  <si>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</si>
  <si>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</si>
  <si>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</si>
  <si>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</si>
  <si>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</si>
  <si>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</si>
  <si>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</si>
  <si>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</si>
  <si>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</si>
  <si>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</si>
  <si>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</si>
  <si>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</si>
  <si>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</si>
  <si>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</si>
  <si>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</si>
  <si>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</si>
  <si>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</si>
  <si>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</si>
  <si>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</si>
  <si>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</si>
  <si>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</si>
  <si>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</si>
  <si>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</si>
  <si>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</si>
  <si>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</si>
  <si>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</si>
  <si>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</si>
  <si>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</si>
  <si>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</si>
  <si>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</si>
  <si>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</si>
  <si>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</si>
  <si>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</si>
  <si>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</si>
  <si>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</si>
  <si>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</si>
  <si>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</si>
  <si>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</si>
  <si>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</si>
  <si>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</si>
  <si>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</si>
  <si>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</si>
  <si>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</si>
  <si>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</si>
  <si>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</si>
  <si>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</si>
  <si>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</si>
  <si>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</si>
  <si>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</si>
  <si>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</si>
  <si>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</si>
  <si>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</si>
  <si>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</si>
  <si>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</si>
  <si>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</si>
  <si>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</si>
  <si>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</si>
  <si>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</si>
  <si>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</si>
  <si>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</si>
  <si>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</si>
  <si>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</si>
  <si>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</si>
  <si>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</si>
  <si>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</si>
  <si>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</si>
  <si>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</si>
  <si>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</si>
  <si>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</si>
  <si>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</si>
  <si>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</si>
  <si>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</si>
  <si>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</si>
  <si>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</si>
  <si>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</si>
  <si>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</si>
  <si>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</si>
  <si>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</si>
  <si>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</si>
  <si>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</si>
  <si>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</si>
  <si>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</si>
  <si>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</si>
  <si>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</si>
  <si>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</si>
  <si>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</si>
  <si>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</si>
  <si>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</si>
  <si>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</si>
  <si>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</si>
  <si>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</si>
  <si>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</si>
  <si>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</si>
  <si>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</si>
  <si>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</si>
  <si>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</si>
  <si>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</si>
  <si>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</si>
  <si>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</si>
  <si>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</si>
  <si>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</si>
  <si>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</si>
  <si>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</si>
  <si>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</si>
  <si>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</si>
  <si>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</si>
  <si>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</si>
  <si>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</si>
  <si>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</si>
  <si>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</si>
  <si>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</si>
  <si>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</si>
  <si>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</si>
  <si>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</si>
  <si>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</si>
  <si>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</si>
  <si>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</si>
  <si>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</si>
  <si>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</si>
  <si>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</si>
  <si>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</si>
  <si>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</si>
  <si>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</si>
  <si>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</si>
  <si>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</si>
  <si>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</si>
  <si>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</si>
  <si>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</si>
  <si>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</si>
  <si>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</si>
  <si>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</si>
  <si>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</si>
  <si>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</si>
  <si>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</si>
  <si>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</si>
  <si>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</si>
  <si>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</si>
  <si>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</si>
  <si>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</si>
  <si>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</si>
  <si>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</si>
  <si>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</si>
  <si>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</si>
  <si>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</si>
  <si>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</si>
  <si>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</si>
  <si>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</si>
  <si>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</si>
  <si>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</si>
  <si>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</si>
  <si>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</si>
  <si>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</si>
  <si>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</si>
  <si>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</si>
  <si>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</si>
  <si>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</si>
  <si>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</si>
  <si>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</si>
  <si>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</si>
  <si>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</si>
  <si>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</si>
  <si>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</si>
  <si>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</si>
  <si>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</si>
  <si>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</si>
  <si>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</si>
  <si>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</si>
  <si>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</si>
  <si>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</si>
  <si>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</si>
  <si>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</si>
  <si>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</si>
  <si>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</si>
  <si>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</si>
  <si>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</si>
  <si>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</si>
  <si>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</si>
  <si>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</si>
  <si>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</si>
  <si>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</si>
  <si>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</si>
  <si>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</si>
  <si>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</si>
  <si>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</si>
  <si>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</si>
  <si>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</si>
  <si>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</si>
  <si>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</si>
  <si>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</si>
  <si>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</si>
  <si>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</si>
  <si>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</si>
  <si>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</si>
  <si>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</si>
  <si>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</si>
  <si>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</si>
  <si>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</si>
  <si>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</si>
  <si>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</si>
  <si>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</si>
  <si>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</si>
  <si>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</si>
  <si>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</si>
  <si>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</si>
  <si>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</si>
  <si>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</si>
  <si>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</si>
  <si>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</si>
  <si>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</si>
  <si>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</si>
  <si>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</si>
  <si>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</si>
  <si>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</si>
  <si>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</si>
  <si>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</si>
  <si>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</si>
  <si>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</si>
  <si>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</si>
  <si>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</si>
  <si>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</si>
  <si>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</si>
  <si>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</si>
  <si>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</si>
  <si>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</si>
  <si>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</si>
  <si>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</si>
  <si>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</si>
  <si>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</si>
  <si>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</si>
  <si>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</si>
  <si>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</si>
  <si>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</si>
  <si>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</si>
  <si>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</si>
  <si>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</si>
  <si>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</si>
  <si>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</si>
  <si>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</si>
  <si>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</si>
  <si>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</si>
  <si>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</si>
  <si>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</si>
  <si>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</si>
  <si>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</si>
  <si>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</si>
  <si>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</si>
  <si>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</si>
  <si>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</si>
  <si>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</si>
  <si>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</si>
  <si>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</si>
  <si>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</si>
  <si>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</si>
  <si>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</si>
  <si>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</si>
  <si>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</si>
  <si>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</si>
  <si>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139</t>
  </si>
  <si>
    <t>Hospital Name</t>
  </si>
  <si>
    <t>HOLY FAMILY HOSPITAL</t>
  </si>
  <si>
    <t>Mailing Address</t>
  </si>
  <si>
    <t>5633 N. Lidgerwood</t>
  </si>
  <si>
    <t>City</t>
  </si>
  <si>
    <t>Spokane</t>
  </si>
  <si>
    <t>State</t>
  </si>
  <si>
    <t>WA</t>
  </si>
  <si>
    <t>Zip</t>
  </si>
  <si>
    <t>County</t>
  </si>
  <si>
    <t>Chief Executive Officer</t>
  </si>
  <si>
    <t>Alex Jackson</t>
  </si>
  <si>
    <t>Chief Financial Officer</t>
  </si>
  <si>
    <t>Helen Andrus</t>
  </si>
  <si>
    <t>Chair of Governing Board</t>
  </si>
  <si>
    <t>Gary Livingston</t>
  </si>
  <si>
    <t>Telephone Number</t>
  </si>
  <si>
    <t>(509)482-2450</t>
  </si>
  <si>
    <t>Facsimile Number</t>
  </si>
  <si>
    <t>(509)482-2456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</si>
  <si>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</si>
  <si>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</si>
  <si>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</si>
  <si>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</si>
  <si>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</si>
  <si>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</si>
  <si>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</si>
  <si>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</si>
  <si>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</si>
  <si>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</si>
  <si>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</si>
  <si>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</si>
  <si>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</si>
  <si>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</si>
  <si>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</si>
  <si>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</si>
  <si>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</si>
  <si>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</si>
  <si>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</si>
  <si>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</si>
  <si>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</si>
  <si>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</si>
  <si>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</si>
  <si>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</si>
  <si>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</si>
  <si>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</si>
  <si>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</si>
  <si>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</si>
  <si>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</si>
  <si>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</si>
  <si>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</si>
  <si>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</si>
  <si>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</si>
  <si>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</si>
  <si>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</si>
  <si>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</si>
  <si>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</si>
  <si>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</si>
  <si>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</si>
  <si>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</si>
  <si>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</si>
  <si>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</si>
  <si>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</si>
  <si>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</si>
  <si>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</si>
  <si>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</si>
  <si>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</si>
  <si>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</si>
  <si>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</si>
  <si>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</si>
  <si>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</si>
  <si>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</si>
  <si>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</si>
  <si>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</si>
  <si>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</si>
  <si>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</si>
  <si>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</si>
  <si>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</si>
  <si>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</si>
  <si>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</si>
  <si>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</si>
  <si>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</si>
  <si>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</si>
  <si>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</si>
  <si>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</si>
  <si>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</si>
  <si>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</si>
  <si>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</si>
  <si>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</si>
  <si>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</si>
  <si>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</si>
  <si>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</si>
  <si>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</si>
  <si>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</si>
  <si>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</si>
  <si>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</si>
  <si>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</si>
  <si>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</si>
  <si>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</si>
  <si>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</si>
  <si>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</si>
  <si>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</si>
  <si>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</si>
  <si>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</si>
  <si>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</si>
  <si>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</si>
  <si>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</si>
  <si>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</si>
  <si>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</si>
  <si>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</si>
  <si>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</si>
  <si>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</si>
  <si>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</si>
  <si>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</si>
  <si>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</si>
  <si>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</si>
  <si>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</si>
  <si>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</si>
  <si>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</si>
  <si>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</si>
  <si>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</si>
  <si>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</si>
  <si>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</si>
  <si>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</si>
  <si>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</si>
  <si>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</si>
  <si>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</si>
  <si>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</si>
  <si>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</si>
  <si>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</si>
  <si>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</si>
  <si>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</si>
  <si>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</si>
  <si>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</si>
  <si>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</si>
  <si>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</si>
  <si>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</si>
  <si>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</si>
  <si>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</si>
  <si>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</si>
  <si>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</si>
  <si>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</si>
  <si>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</si>
  <si>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</si>
  <si>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</si>
  <si>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</si>
  <si>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</si>
  <si>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</si>
  <si>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</si>
  <si>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</si>
  <si>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</si>
  <si>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</si>
  <si>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</si>
  <si>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</si>
  <si>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</si>
  <si>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</si>
  <si>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</si>
  <si>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</si>
  <si>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</si>
  <si>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</si>
  <si>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</si>
  <si>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</si>
  <si>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</si>
  <si>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</si>
  <si>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</si>
  <si>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</si>
  <si>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</si>
  <si>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</si>
  <si>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</si>
  <si>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</si>
  <si>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</si>
  <si>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</si>
  <si>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</si>
  <si>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</si>
  <si>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</si>
  <si>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</si>
  <si>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</si>
  <si>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</si>
  <si>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</si>
  <si>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</si>
  <si>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</si>
  <si>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</si>
  <si>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</si>
  <si>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</si>
  <si>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</si>
  <si>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</si>
  <si>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</si>
  <si>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</si>
  <si>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</si>
  <si>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</si>
  <si>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</si>
  <si>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</si>
  <si>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</si>
  <si>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</si>
  <si>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</si>
  <si>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</si>
  <si>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</si>
  <si>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</si>
  <si>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</si>
  <si>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</si>
  <si>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</si>
  <si>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</si>
  <si>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</si>
  <si>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</si>
  <si>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</si>
  <si>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</si>
  <si>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</si>
  <si>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</si>
  <si>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</si>
  <si>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</si>
  <si>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</si>
  <si>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</si>
  <si>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</si>
  <si>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</si>
  <si>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</si>
  <si>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</si>
  <si>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</si>
  <si>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</si>
  <si>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</si>
  <si>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</si>
  <si>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</si>
  <si>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</si>
  <si>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</si>
  <si>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</si>
  <si>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</si>
  <si>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</si>
  <si>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</si>
  <si>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</si>
  <si>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</si>
  <si>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</si>
  <si>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</si>
  <si>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</si>
  <si>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</si>
  <si>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</si>
  <si>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</si>
  <si>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</si>
  <si>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</si>
  <si>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</si>
  <si>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</si>
  <si>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</si>
  <si>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</si>
  <si>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</si>
  <si>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</si>
  <si>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</si>
  <si>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</si>
  <si>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</si>
  <si>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</si>
  <si>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</si>
  <si>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</si>
  <si>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</si>
  <si>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</si>
  <si>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</si>
  <si>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</si>
  <si>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</si>
  <si>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</si>
  <si>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</si>
  <si>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</si>
  <si>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</si>
  <si>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</si>
  <si>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</si>
  <si>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</si>
  <si>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</si>
  <si>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</si>
  <si>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</si>
  <si>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</si>
  <si>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</si>
  <si>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</si>
  <si>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</si>
  <si>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</si>
  <si>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</si>
  <si>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</si>
  <si>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</si>
  <si>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</si>
  <si>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</si>
  <si>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</si>
  <si>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</si>
  <si>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</si>
  <si>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</si>
  <si>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</si>
  <si>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</si>
  <si>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</si>
  <si>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</si>
  <si>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</si>
  <si>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</si>
  <si>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</si>
  <si>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</si>
  <si>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</si>
  <si>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</si>
  <si>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</si>
  <si>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</si>
  <si>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</si>
  <si>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</si>
  <si>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</si>
  <si>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</si>
  <si>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</si>
  <si>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</si>
  <si>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</si>
  <si>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</si>
  <si>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</si>
  <si>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</si>
  <si>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</si>
  <si>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</si>
  <si>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</si>
  <si>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</si>
  <si>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</si>
  <si>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</si>
  <si>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</si>
  <si>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</si>
  <si>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</si>
  <si>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</si>
  <si>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</si>
  <si>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</si>
  <si>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</si>
  <si>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</si>
  <si>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</si>
  <si>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</si>
  <si>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</si>
  <si>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</si>
  <si>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</si>
  <si>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</si>
  <si>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</si>
  <si>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</si>
  <si>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</si>
  <si>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</si>
  <si>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</si>
  <si>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</si>
  <si>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</si>
  <si>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</si>
  <si>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</si>
  <si>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</si>
  <si>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</si>
  <si>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</si>
  <si>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</si>
  <si>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</si>
  <si>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</si>
  <si>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</si>
  <si>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</si>
  <si>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</si>
  <si>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</si>
  <si>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</si>
  <si>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</si>
  <si>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</si>
  <si>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</si>
  <si>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</si>
  <si>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</si>
  <si>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</si>
  <si>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</si>
  <si>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</si>
  <si>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</si>
  <si>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</si>
  <si>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</si>
  <si>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</si>
  <si>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</si>
  <si>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</si>
  <si>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</si>
  <si>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</si>
  <si>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</si>
  <si>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</si>
  <si>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</si>
  <si>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</si>
  <si>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</si>
  <si>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</si>
  <si>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</si>
  <si>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</si>
  <si>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</si>
  <si>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</si>
  <si>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</si>
  <si>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</si>
  <si>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</si>
  <si>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</si>
  <si>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</si>
  <si>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</si>
  <si>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</si>
  <si>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</si>
  <si>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</si>
  <si>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</si>
  <si>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</si>
  <si>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</si>
  <si>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</si>
  <si>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</si>
  <si>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</si>
  <si>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</si>
  <si>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</si>
  <si>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</si>
  <si>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</si>
  <si>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</si>
  <si>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</si>
  <si>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</si>
  <si>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</si>
  <si>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</si>
  <si>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</si>
  <si>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</si>
  <si>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</si>
  <si>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</si>
  <si>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</si>
  <si>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</si>
  <si>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</si>
  <si>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</si>
  <si>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</si>
  <si>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</si>
  <si>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</si>
  <si>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</si>
  <si>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</si>
  <si>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</si>
  <si>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</si>
  <si>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</si>
  <si>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</si>
  <si>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</si>
  <si>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</si>
  <si>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</si>
  <si>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</si>
  <si>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</si>
  <si>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</si>
  <si>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</si>
  <si>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</si>
  <si>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</si>
  <si>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</si>
  <si>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</si>
  <si>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</si>
  <si>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</si>
  <si>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</si>
  <si>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</si>
  <si>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</si>
  <si>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</si>
  <si>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</si>
  <si>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</si>
  <si>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</si>
  <si>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</si>
  <si>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</si>
  <si>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</si>
  <si>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</si>
  <si>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</si>
  <si>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</si>
  <si>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</si>
  <si>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</si>
  <si>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</si>
  <si>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</si>
  <si>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</si>
  <si>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</si>
  <si>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</si>
  <si>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</si>
  <si>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</si>
  <si>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</si>
  <si>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</si>
  <si>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</si>
  <si>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</si>
  <si>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</si>
  <si>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</si>
  <si>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</si>
  <si>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</si>
  <si>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</si>
  <si>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</si>
  <si>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</si>
  <si>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</si>
  <si>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</si>
  <si>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</si>
  <si>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</si>
  <si>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</si>
  <si>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</si>
  <si>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</si>
  <si>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</si>
  <si>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</si>
  <si>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</si>
  <si>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</si>
  <si>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</si>
  <si>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</si>
  <si>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</si>
  <si>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</si>
  <si>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</si>
  <si>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</si>
  <si>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</si>
  <si>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</si>
  <si>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</si>
  <si>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</si>
  <si>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</si>
  <si>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</si>
  <si>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</si>
  <si>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</si>
  <si>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</si>
  <si>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</si>
  <si>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</si>
  <si>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</si>
  <si>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</si>
  <si>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</si>
  <si>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</si>
  <si>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</si>
  <si>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</si>
  <si>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</si>
  <si>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</si>
  <si>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</si>
  <si>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</si>
  <si>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</si>
  <si>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</si>
  <si>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</si>
  <si>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</si>
  <si>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</si>
  <si>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</si>
  <si>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</si>
  <si>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</si>
  <si>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</si>
  <si>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</si>
  <si>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</si>
  <si>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</si>
  <si>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</si>
  <si>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</si>
  <si>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</si>
  <si>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</si>
  <si>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</si>
  <si>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</si>
  <si>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</si>
  <si>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</si>
  <si>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</si>
  <si>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</si>
  <si>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</si>
  <si>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</si>
  <si>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</si>
  <si>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</si>
  <si>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</si>
  <si>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</si>
  <si>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</si>
  <si>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</si>
  <si>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</si>
  <si>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</si>
  <si>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</si>
  <si>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</si>
  <si>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</si>
  <si>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</si>
  <si>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</si>
  <si>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</si>
  <si>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</si>
  <si>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</si>
  <si>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</si>
  <si>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</si>
  <si>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</si>
  <si>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</si>
  <si>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</si>
  <si>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</si>
  <si>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</si>
  <si>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</si>
  <si>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</si>
  <si>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</si>
  <si>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</si>
  <si>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</si>
  <si>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</si>
  <si>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</si>
  <si>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</si>
  <si>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</si>
  <si>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</si>
  <si>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</si>
  <si>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</si>
  <si>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</si>
  <si>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</si>
  <si>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</si>
  <si>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</si>
  <si>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</si>
  <si>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</si>
  <si>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</si>
  <si>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</si>
  <si>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</si>
  <si>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</si>
  <si>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</si>
  <si>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</si>
  <si>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</si>
  <si>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</si>
  <si>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</si>
  <si>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</si>
  <si>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</si>
  <si>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</si>
  <si>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</si>
  <si>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</si>
  <si>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</si>
  <si>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</si>
  <si>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</si>
  <si>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</si>
  <si>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</si>
  <si>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</si>
  <si>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</si>
  <si>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</si>
  <si>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</si>
  <si>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</si>
  <si>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</si>
  <si>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</si>
  <si>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</si>
  <si>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</si>
  <si>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</si>
  <si>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</si>
  <si>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</si>
  <si>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</si>
  <si>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</si>
  <si>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</si>
  <si>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</si>
  <si>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</si>
  <si>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</si>
  <si>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</si>
  <si>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</si>
  <si>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</si>
  <si>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</si>
  <si>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</si>
  <si>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</si>
  <si>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</si>
  <si>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</si>
  <si>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</si>
  <si>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</si>
  <si>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</si>
  <si>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</si>
  <si>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</si>
  <si>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</si>
  <si>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</si>
  <si>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</si>
  <si>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</si>
  <si>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</si>
  <si>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</si>
  <si>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</si>
  <si>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</si>
  <si>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</si>
  <si>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</si>
  <si>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</si>
  <si>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</si>
  <si>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</si>
  <si>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</si>
  <si>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</si>
  <si>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</si>
  <si>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</si>
  <si>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</si>
  <si>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</si>
  <si>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</si>
  <si>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</si>
  <si>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</si>
  <si>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</si>
  <si>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</si>
  <si>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</si>
  <si>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</si>
  <si>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</si>
  <si>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</si>
  <si>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</si>
  <si>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</si>
  <si>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</si>
  <si>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</si>
  <si>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</si>
  <si>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</si>
  <si>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</si>
  <si>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</si>
  <si>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</si>
  <si>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</si>
  <si>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</si>
  <si>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</si>
  <si>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</si>
  <si>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</si>
  <si>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</si>
  <si>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</si>
  <si>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</si>
  <si>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</si>
  <si>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</si>
  <si>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</si>
  <si>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</si>
  <si>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</si>
  <si>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</si>
  <si>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</si>
  <si>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</si>
  <si>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</si>
  <si>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</si>
  <si>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</si>
  <si>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</si>
  <si>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</si>
  <si>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</si>
  <si>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</si>
  <si>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</si>
  <si>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</si>
  <si>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</si>
  <si>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</si>
  <si>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</si>
  <si>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</si>
  <si>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</si>
  <si>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</si>
  <si>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</si>
  <si>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</si>
  <si>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</si>
  <si>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</si>
  <si>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</si>
  <si>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</si>
  <si>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</si>
  <si>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</si>
  <si>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</si>
  <si>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</si>
  <si>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</si>
  <si>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</si>
  <si>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</si>
  <si>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</si>
  <si>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</si>
  <si>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</si>
  <si>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</si>
  <si>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</si>
  <si>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</si>
  <si>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</si>
  <si>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</si>
  <si>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</si>
  <si>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</si>
  <si>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</si>
  <si>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</si>
  <si>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</si>
  <si>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</si>
  <si>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</si>
  <si>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</si>
  <si>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</si>
  <si>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</si>
  <si>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</si>
  <si>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</si>
  <si>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</si>
  <si>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</si>
  <si>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</si>
  <si>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</si>
  <si>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</si>
  <si>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</si>
  <si>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</si>
  <si>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</si>
  <si>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</si>
  <si>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</si>
  <si>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</si>
  <si>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</si>
  <si>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</si>
  <si>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</si>
  <si>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</si>
  <si>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</si>
  <si>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</si>
  <si>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</si>
  <si>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</si>
  <si>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</si>
  <si>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</si>
  <si>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</si>
  <si>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</si>
  <si>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</si>
  <si>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</si>
  <si>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</si>
  <si>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</si>
  <si>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</si>
  <si>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</si>
  <si>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</si>
  <si>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</si>
  <si>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</si>
  <si>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</si>
  <si>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</si>
  <si>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</si>
  <si>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</si>
  <si>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</si>
  <si>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</si>
  <si>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</si>
  <si>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</si>
  <si>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</si>
  <si>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</si>
  <si>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</si>
  <si>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</si>
  <si>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</si>
  <si>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</si>
  <si>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</si>
  <si>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</si>
  <si>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</si>
  <si>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</si>
  <si>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</si>
  <si>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</si>
  <si>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</si>
  <si>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</si>
  <si>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</si>
  <si>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</si>
  <si>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</si>
  <si>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</si>
  <si>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</si>
  <si>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</si>
  <si>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</si>
  <si>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</si>
  <si>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</si>
  <si>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</si>
  <si>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</si>
  <si>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</si>
  <si>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</si>
  <si>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</si>
  <si>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</si>
  <si>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</si>
  <si>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</si>
  <si>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</si>
  <si>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</si>
  <si>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</si>
  <si>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</si>
  <si>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</si>
  <si>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</si>
  <si>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</si>
  <si>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</si>
  <si>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</si>
  <si>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</si>
  <si>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</si>
  <si>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</si>
  <si>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</si>
  <si>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</si>
  <si>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</si>
  <si>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</si>
  <si>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</si>
  <si>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</si>
  <si>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</si>
  <si>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</si>
  <si>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</si>
  <si>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</si>
  <si>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</si>
  <si>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</si>
  <si>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</si>
  <si>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</si>
  <si>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</si>
  <si>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</si>
  <si>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</si>
  <si>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</si>
  <si>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</si>
  <si>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</si>
  <si>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</si>
  <si>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</si>
  <si>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</si>
  <si>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</si>
  <si>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</si>
  <si>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</si>
  <si>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</si>
  <si>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</si>
  <si>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</si>
  <si>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</si>
  <si>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</si>
  <si>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</si>
  <si>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</si>
  <si>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</si>
  <si>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</si>
  <si>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</si>
  <si>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</si>
  <si>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</si>
  <si>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</si>
  <si>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</si>
  <si>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</si>
  <si>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</si>
  <si>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</si>
  <si>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</si>
  <si>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</si>
  <si>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</si>
  <si>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</si>
  <si>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</si>
  <si>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</si>
  <si>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</si>
  <si>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</si>
  <si>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</si>
  <si>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</si>
  <si>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</si>
  <si>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</si>
  <si>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</si>
  <si>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</si>
  <si>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</si>
  <si>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</si>
  <si>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</si>
  <si>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</si>
  <si>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</si>
  <si>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</si>
  <si>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</si>
  <si>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</si>
  <si>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</si>
  <si>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</si>
  <si>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</si>
  <si>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</si>
  <si>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</si>
  <si>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</si>
  <si>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</si>
  <si>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</si>
  <si>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</si>
  <si>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</si>
  <si>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</si>
  <si>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</si>
  <si>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</si>
  <si>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</si>
  <si>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</si>
  <si>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</si>
  <si>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</si>
  <si>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</si>
  <si>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</si>
  <si>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</si>
  <si>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</si>
  <si>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</si>
  <si>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</si>
  <si>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</si>
  <si>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</si>
  <si>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</si>
  <si>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</si>
  <si>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</si>
  <si>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</si>
  <si>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</si>
  <si>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</si>
  <si>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</si>
  <si>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</si>
  <si>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</si>
  <si>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</si>
  <si>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</si>
  <si>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</si>
  <si>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</si>
  <si>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</si>
  <si>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</si>
  <si>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</si>
  <si>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</si>
  <si>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</si>
  <si>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</si>
  <si>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</si>
  <si>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</si>
  <si>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</si>
  <si>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</si>
  <si>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</si>
  <si>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</si>
  <si>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</si>
  <si>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</si>
  <si>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</si>
  <si>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</si>
  <si>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</si>
  <si>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</si>
  <si>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</si>
  <si>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</si>
  <si>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</si>
  <si>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</si>
  <si>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</si>
  <si>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</si>
  <si>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</si>
  <si>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</si>
  <si>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</si>
  <si>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</si>
  <si>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</si>
  <si>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</si>
  <si>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</si>
  <si>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</si>
  <si>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</si>
  <si>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</si>
  <si>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</si>
  <si>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</si>
  <si>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</si>
  <si>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</si>
  <si>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</si>
  <si>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</si>
  <si>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</si>
  <si>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</si>
  <si>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</si>
  <si>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</si>
  <si>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</si>
  <si>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</si>
  <si>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</si>
  <si>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</si>
  <si>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</si>
  <si>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</si>
  <si>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</si>
  <si>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</si>
  <si>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</si>
  <si>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</si>
  <si>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</si>
  <si>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</si>
  <si>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</si>
  <si>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</si>
  <si>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</si>
  <si>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</si>
  <si>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</si>
  <si>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</si>
  <si>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</si>
  <si>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</si>
  <si>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</si>
  <si>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</si>
  <si>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</si>
  <si>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</si>
  <si>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</si>
  <si>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</si>
  <si>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</si>
  <si>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</si>
  <si>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</si>
  <si>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</si>
  <si>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</si>
  <si>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</si>
  <si>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</si>
  <si>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</si>
  <si>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</si>
  <si>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</si>
  <si>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</si>
  <si>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</si>
  <si>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</si>
  <si>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</si>
  <si>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</si>
  <si>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</si>
  <si>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</si>
  <si>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</si>
  <si>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</si>
  <si>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</si>
  <si>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</si>
  <si>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</si>
  <si>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</si>
  <si>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</si>
  <si>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</si>
  <si>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</si>
  <si>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</si>
  <si>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</si>
  <si>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</si>
  <si>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</si>
  <si>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</si>
  <si>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</si>
  <si>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</si>
  <si>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</si>
  <si>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</si>
  <si>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</si>
  <si>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</si>
  <si>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</si>
  <si>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</si>
  <si>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</si>
  <si>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</si>
  <si>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</si>
  <si>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</si>
  <si>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</si>
  <si>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</si>
  <si>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</si>
  <si>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</si>
  <si>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</si>
  <si>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</si>
  <si>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</si>
  <si>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</si>
  <si>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</si>
  <si>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</si>
  <si>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</si>
  <si>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</si>
  <si>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</si>
  <si>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</si>
  <si>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</si>
  <si>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</si>
  <si>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</si>
  <si>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</si>
  <si>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</si>
  <si>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</si>
  <si>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</si>
  <si>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</si>
  <si>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</si>
  <si>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</si>
  <si>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</si>
  <si>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</si>
  <si>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</si>
  <si>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</si>
  <si>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</si>
  <si>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</si>
  <si>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</si>
  <si>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</si>
  <si>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</si>
  <si>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</si>
  <si>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</si>
  <si>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</si>
  <si>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</si>
  <si>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</si>
  <si>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</si>
  <si>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</si>
  <si>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</si>
  <si>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</si>
  <si>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</si>
  <si>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</si>
  <si>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</si>
  <si>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</si>
  <si>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</si>
  <si>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</si>
  <si>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</si>
  <si>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</si>
  <si>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</si>
  <si>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</si>
  <si>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</si>
  <si>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</si>
  <si>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</si>
  <si>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</si>
  <si>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</si>
  <si>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</si>
  <si>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Melissa Damm</t>
  </si>
  <si>
    <t>Joni Murphy</t>
  </si>
  <si>
    <t>joni.murphy@providence.org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</si>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</sst>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820882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72BBBD-F628-46BA-8816-631BBE2C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773" y="0"/>
          <a:ext cx="1854200" cy="549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3\Financial\Reporting\Annual%20DOH\WA\2023\HFM%20Entity%20Templates\DOH%20Annual%20Entity%20Template%20FY2023.xlsx" TargetMode="External"/><Relationship Id="rId1" Type="http://schemas.openxmlformats.org/officeDocument/2006/relationships/externalLinkPath" Target="file:///J:\2023\Financial\Reporting\Annual%20DOH\WA\2023\HFM%20Entity%20Templates\DOH%20Annual%20Entity%20Template%20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Annual"/>
      <sheetName val="Template"/>
      <sheetName val="Units of Measure"/>
      <sheetName val="LawsonDrillInfo"/>
    </sheetNames>
    <sheetDataSet>
      <sheetData sheetId="0"/>
      <sheetData sheetId="1">
        <row r="127">
          <cell r="D127">
            <v>1005253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DEAB-97DB-43C0-BE0D-40BD4393209C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110" zoomScaleNormal="110" workbookViewId="0">
      <selection activeCell="A428" sqref="A42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7915905</v>
      </c>
      <c r="C47" s="317">
        <v>450310</v>
      </c>
      <c r="D47" s="317">
        <v>0</v>
      </c>
      <c r="E47" s="317">
        <v>2349047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1041351</v>
      </c>
      <c r="Q47" s="317">
        <v>136831</v>
      </c>
      <c r="R47" s="317">
        <v>0</v>
      </c>
      <c r="S47" s="317">
        <v>3886</v>
      </c>
      <c r="T47" s="317">
        <v>50332</v>
      </c>
      <c r="U47" s="317">
        <v>268788</v>
      </c>
      <c r="V47" s="317">
        <v>160465</v>
      </c>
      <c r="W47" s="317">
        <v>0</v>
      </c>
      <c r="X47" s="317">
        <v>0</v>
      </c>
      <c r="Y47" s="317">
        <v>0</v>
      </c>
      <c r="Z47" s="317">
        <v>0</v>
      </c>
      <c r="AA47" s="317">
        <v>34101</v>
      </c>
      <c r="AB47" s="317">
        <v>345126</v>
      </c>
      <c r="AC47" s="317">
        <v>310943</v>
      </c>
      <c r="AD47" s="317">
        <v>1050</v>
      </c>
      <c r="AE47" s="317">
        <v>406</v>
      </c>
      <c r="AF47" s="317">
        <v>0</v>
      </c>
      <c r="AG47" s="317">
        <v>788721</v>
      </c>
      <c r="AH47" s="317">
        <v>0</v>
      </c>
      <c r="AI47" s="317">
        <v>0</v>
      </c>
      <c r="AJ47" s="317">
        <v>122961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271362</v>
      </c>
      <c r="AW47" s="317">
        <v>0</v>
      </c>
      <c r="AX47" s="317">
        <v>0</v>
      </c>
      <c r="AY47" s="317">
        <v>204476</v>
      </c>
      <c r="AZ47" s="317">
        <v>0</v>
      </c>
      <c r="BA47" s="317">
        <v>9599</v>
      </c>
      <c r="BB47" s="317">
        <v>231554</v>
      </c>
      <c r="BC47" s="317">
        <v>0</v>
      </c>
      <c r="BD47" s="317">
        <v>0</v>
      </c>
      <c r="BE47" s="317">
        <v>429246</v>
      </c>
      <c r="BF47" s="317">
        <v>0</v>
      </c>
      <c r="BG47" s="317">
        <v>0</v>
      </c>
      <c r="BH47" s="317">
        <v>0</v>
      </c>
      <c r="BI47" s="317">
        <v>0</v>
      </c>
      <c r="BJ47" s="317">
        <v>0</v>
      </c>
      <c r="BK47" s="317">
        <v>0</v>
      </c>
      <c r="BL47" s="317">
        <v>1893</v>
      </c>
      <c r="BM47" s="317">
        <v>0</v>
      </c>
      <c r="BN47" s="317">
        <v>90574</v>
      </c>
      <c r="BO47" s="317">
        <v>79095</v>
      </c>
      <c r="BP47" s="317">
        <v>0</v>
      </c>
      <c r="BQ47" s="317">
        <v>0</v>
      </c>
      <c r="BR47" s="317">
        <v>0</v>
      </c>
      <c r="BS47" s="317">
        <v>7385</v>
      </c>
      <c r="BT47" s="317">
        <v>26897</v>
      </c>
      <c r="BU47" s="317">
        <v>0</v>
      </c>
      <c r="BV47" s="317">
        <v>215</v>
      </c>
      <c r="BW47" s="317">
        <v>0</v>
      </c>
      <c r="BX47" s="317">
        <v>0</v>
      </c>
      <c r="BY47" s="317">
        <v>106687</v>
      </c>
      <c r="BZ47" s="317">
        <v>152850</v>
      </c>
      <c r="CA47" s="317">
        <v>13079</v>
      </c>
      <c r="CB47" s="317">
        <v>0</v>
      </c>
      <c r="CC47" s="317">
        <v>226672</v>
      </c>
      <c r="CD47" s="16"/>
      <c r="CE47" s="28">
        <f>SUM(C47:CC47)</f>
        <v>7915902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7915905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>
        <v>5097943</v>
      </c>
      <c r="C51" s="317">
        <v>127219</v>
      </c>
      <c r="D51" s="317">
        <v>0</v>
      </c>
      <c r="E51" s="317">
        <v>172123</v>
      </c>
      <c r="F51" s="317">
        <v>0</v>
      </c>
      <c r="G51" s="317">
        <v>0</v>
      </c>
      <c r="H51" s="317">
        <v>0</v>
      </c>
      <c r="I51" s="317">
        <v>0</v>
      </c>
      <c r="J51" s="317">
        <v>0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881900</v>
      </c>
      <c r="Q51" s="317">
        <v>0</v>
      </c>
      <c r="R51" s="317">
        <v>116976</v>
      </c>
      <c r="S51" s="317">
        <v>0</v>
      </c>
      <c r="T51" s="317">
        <v>35611</v>
      </c>
      <c r="U51" s="317">
        <v>7373</v>
      </c>
      <c r="V51" s="317">
        <v>73744</v>
      </c>
      <c r="W51" s="317">
        <v>0</v>
      </c>
      <c r="X51" s="317">
        <v>0</v>
      </c>
      <c r="Y51" s="317">
        <v>1011</v>
      </c>
      <c r="Z51" s="317">
        <v>0</v>
      </c>
      <c r="AA51" s="317">
        <v>0</v>
      </c>
      <c r="AB51" s="317">
        <v>82843</v>
      </c>
      <c r="AC51" s="317">
        <v>55855</v>
      </c>
      <c r="AD51" s="317">
        <v>0</v>
      </c>
      <c r="AE51" s="317">
        <v>3119</v>
      </c>
      <c r="AF51" s="317">
        <v>0</v>
      </c>
      <c r="AG51" s="317">
        <v>22132</v>
      </c>
      <c r="AH51" s="317">
        <v>0</v>
      </c>
      <c r="AI51" s="317">
        <v>0</v>
      </c>
      <c r="AJ51" s="317">
        <v>90729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42315</v>
      </c>
      <c r="AZ51" s="317">
        <v>0</v>
      </c>
      <c r="BA51" s="317">
        <v>0</v>
      </c>
      <c r="BB51" s="317">
        <v>0</v>
      </c>
      <c r="BC51" s="317">
        <v>0</v>
      </c>
      <c r="BD51" s="317">
        <v>0</v>
      </c>
      <c r="BE51" s="317">
        <v>1363890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1565075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456029</v>
      </c>
      <c r="BZ51" s="317">
        <v>0</v>
      </c>
      <c r="CA51" s="317">
        <v>0</v>
      </c>
      <c r="CB51" s="317">
        <v>0</v>
      </c>
      <c r="CC51" s="317">
        <v>0</v>
      </c>
      <c r="CD51" s="16"/>
      <c r="CE51" s="28">
        <f>SUM(C51:CD51)</f>
        <v>5097944</v>
      </c>
    </row>
    <row r="52" spans="1:83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5097943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2596</v>
      </c>
      <c r="D59" s="317">
        <v>0</v>
      </c>
      <c r="E59" s="317">
        <v>34490</v>
      </c>
      <c r="F59" s="317">
        <v>0</v>
      </c>
      <c r="G59" s="317">
        <v>0</v>
      </c>
      <c r="H59" s="317">
        <v>0</v>
      </c>
      <c r="I59" s="317">
        <v>0</v>
      </c>
      <c r="J59" s="317">
        <v>1759</v>
      </c>
      <c r="K59" s="317">
        <v>0</v>
      </c>
      <c r="L59" s="317">
        <v>0</v>
      </c>
      <c r="M59" s="317">
        <v>0</v>
      </c>
      <c r="N59" s="317">
        <v>0</v>
      </c>
      <c r="O59" s="317">
        <v>1034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267610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1">
        <v>34.450000000000003</v>
      </c>
      <c r="D60" s="321">
        <v>0</v>
      </c>
      <c r="E60" s="321">
        <v>251.49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118.01</v>
      </c>
      <c r="Q60" s="322">
        <v>9.84</v>
      </c>
      <c r="R60" s="322">
        <v>0</v>
      </c>
      <c r="S60" s="323">
        <v>1.02</v>
      </c>
      <c r="T60" s="323">
        <v>3.93</v>
      </c>
      <c r="U60" s="324">
        <v>33.700000000000003</v>
      </c>
      <c r="V60" s="322">
        <v>18.77</v>
      </c>
      <c r="W60" s="322">
        <v>0</v>
      </c>
      <c r="X60" s="322">
        <v>0</v>
      </c>
      <c r="Y60" s="322">
        <v>0</v>
      </c>
      <c r="Z60" s="322">
        <v>0.27</v>
      </c>
      <c r="AA60" s="322">
        <v>2.2200000000000002</v>
      </c>
      <c r="AB60" s="323">
        <v>26.67</v>
      </c>
      <c r="AC60" s="322">
        <v>30.97</v>
      </c>
      <c r="AD60" s="322">
        <v>0.12</v>
      </c>
      <c r="AE60" s="322">
        <v>0</v>
      </c>
      <c r="AF60" s="322">
        <v>0</v>
      </c>
      <c r="AG60" s="322">
        <v>84.86</v>
      </c>
      <c r="AH60" s="322">
        <v>0</v>
      </c>
      <c r="AI60" s="322">
        <v>0</v>
      </c>
      <c r="AJ60" s="322">
        <v>11.33</v>
      </c>
      <c r="AK60" s="322">
        <v>0</v>
      </c>
      <c r="AL60" s="322">
        <v>0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30.05</v>
      </c>
      <c r="AW60" s="323">
        <v>0.01</v>
      </c>
      <c r="AX60" s="323">
        <v>0</v>
      </c>
      <c r="AY60" s="322">
        <v>41.3</v>
      </c>
      <c r="AZ60" s="322">
        <v>0</v>
      </c>
      <c r="BA60" s="323">
        <v>2.0499999999999998</v>
      </c>
      <c r="BB60" s="323">
        <v>16.350000000000001</v>
      </c>
      <c r="BC60" s="323">
        <v>0</v>
      </c>
      <c r="BD60" s="323">
        <v>0</v>
      </c>
      <c r="BE60" s="322">
        <v>69.95</v>
      </c>
      <c r="BF60" s="323">
        <v>0</v>
      </c>
      <c r="BG60" s="323">
        <v>0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2.15</v>
      </c>
      <c r="BO60" s="323">
        <v>0.45</v>
      </c>
      <c r="BP60" s="323">
        <v>0</v>
      </c>
      <c r="BQ60" s="323">
        <v>0</v>
      </c>
      <c r="BR60" s="323">
        <v>0</v>
      </c>
      <c r="BS60" s="323">
        <v>1</v>
      </c>
      <c r="BT60" s="323">
        <v>4.16</v>
      </c>
      <c r="BU60" s="323">
        <v>0</v>
      </c>
      <c r="BV60" s="323">
        <v>0</v>
      </c>
      <c r="BW60" s="323">
        <v>0</v>
      </c>
      <c r="BX60" s="323">
        <v>0</v>
      </c>
      <c r="BY60" s="323">
        <v>11.8</v>
      </c>
      <c r="BZ60" s="323">
        <v>8.06</v>
      </c>
      <c r="CA60" s="323">
        <v>2.96</v>
      </c>
      <c r="CB60" s="323">
        <v>0</v>
      </c>
      <c r="CC60" s="323">
        <v>4.67</v>
      </c>
      <c r="CD60" s="219" t="s">
        <v>248</v>
      </c>
      <c r="CE60" s="237">
        <f t="shared" ref="CE60:CE68" si="6">SUM(C60:CD60)</f>
        <v>822.60999999999979</v>
      </c>
    </row>
    <row r="61" spans="1:83" x14ac:dyDescent="0.35">
      <c r="A61" s="35" t="s">
        <v>263</v>
      </c>
      <c r="B61" s="16"/>
      <c r="C61" s="317">
        <v>4086481</v>
      </c>
      <c r="D61" s="317">
        <v>0</v>
      </c>
      <c r="E61" s="317">
        <v>24024901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10177416</v>
      </c>
      <c r="Q61" s="319">
        <v>1229417</v>
      </c>
      <c r="R61" s="319">
        <v>0</v>
      </c>
      <c r="S61" s="325">
        <v>8342</v>
      </c>
      <c r="T61" s="325">
        <v>485464</v>
      </c>
      <c r="U61" s="320">
        <v>2488777</v>
      </c>
      <c r="V61" s="319">
        <v>1497451</v>
      </c>
      <c r="W61" s="319">
        <v>0</v>
      </c>
      <c r="X61" s="319">
        <v>0</v>
      </c>
      <c r="Y61" s="319">
        <v>0</v>
      </c>
      <c r="Z61" s="319">
        <v>9473</v>
      </c>
      <c r="AA61" s="319">
        <v>259559</v>
      </c>
      <c r="AB61" s="326">
        <v>3163173</v>
      </c>
      <c r="AC61" s="319">
        <v>2842685</v>
      </c>
      <c r="AD61" s="319">
        <v>18567</v>
      </c>
      <c r="AE61" s="319">
        <v>0</v>
      </c>
      <c r="AF61" s="319">
        <v>0</v>
      </c>
      <c r="AG61" s="319">
        <v>7993170</v>
      </c>
      <c r="AH61" s="319">
        <v>0</v>
      </c>
      <c r="AI61" s="319">
        <v>0</v>
      </c>
      <c r="AJ61" s="319">
        <v>1142185</v>
      </c>
      <c r="AK61" s="319">
        <v>359</v>
      </c>
      <c r="AL61" s="319">
        <v>0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3124834</v>
      </c>
      <c r="AW61" s="325">
        <v>0</v>
      </c>
      <c r="AX61" s="325">
        <v>0</v>
      </c>
      <c r="AY61" s="319">
        <v>1982033</v>
      </c>
      <c r="AZ61" s="319">
        <v>0</v>
      </c>
      <c r="BA61" s="325">
        <v>95843</v>
      </c>
      <c r="BB61" s="325">
        <v>1802986</v>
      </c>
      <c r="BC61" s="325">
        <v>0</v>
      </c>
      <c r="BD61" s="325">
        <v>0</v>
      </c>
      <c r="BE61" s="319">
        <v>4018869</v>
      </c>
      <c r="BF61" s="325">
        <v>0</v>
      </c>
      <c r="BG61" s="325">
        <v>0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519358</v>
      </c>
      <c r="BO61" s="325">
        <v>46671</v>
      </c>
      <c r="BP61" s="325">
        <v>0</v>
      </c>
      <c r="BQ61" s="325">
        <v>0</v>
      </c>
      <c r="BR61" s="325">
        <v>0</v>
      </c>
      <c r="BS61" s="325">
        <v>72435</v>
      </c>
      <c r="BT61" s="325">
        <v>330118</v>
      </c>
      <c r="BU61" s="325">
        <v>0</v>
      </c>
      <c r="BV61" s="325">
        <v>0</v>
      </c>
      <c r="BW61" s="325">
        <v>0</v>
      </c>
      <c r="BX61" s="325">
        <v>0</v>
      </c>
      <c r="BY61" s="325">
        <v>1630959</v>
      </c>
      <c r="BZ61" s="325">
        <v>614375</v>
      </c>
      <c r="CA61" s="325">
        <v>302513</v>
      </c>
      <c r="CB61" s="325">
        <v>0</v>
      </c>
      <c r="CC61" s="325">
        <v>200934</v>
      </c>
      <c r="CD61" s="25" t="s">
        <v>248</v>
      </c>
      <c r="CE61" s="28">
        <f t="shared" si="6"/>
        <v>74169348</v>
      </c>
    </row>
    <row r="62" spans="1:83" x14ac:dyDescent="0.35">
      <c r="A62" s="35" t="s">
        <v>11</v>
      </c>
      <c r="B62" s="16"/>
      <c r="C62" s="28">
        <f t="shared" ref="C62:AH62" si="7">ROUND(C47+C48,0)</f>
        <v>450310</v>
      </c>
      <c r="D62" s="28">
        <f t="shared" si="7"/>
        <v>0</v>
      </c>
      <c r="E62" s="28">
        <f t="shared" si="7"/>
        <v>2349047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1041351</v>
      </c>
      <c r="Q62" s="28">
        <f t="shared" si="7"/>
        <v>136831</v>
      </c>
      <c r="R62" s="28">
        <f t="shared" si="7"/>
        <v>0</v>
      </c>
      <c r="S62" s="28">
        <f t="shared" si="7"/>
        <v>3886</v>
      </c>
      <c r="T62" s="28">
        <f t="shared" si="7"/>
        <v>50332</v>
      </c>
      <c r="U62" s="28">
        <f t="shared" si="7"/>
        <v>268788</v>
      </c>
      <c r="V62" s="28">
        <f t="shared" si="7"/>
        <v>160465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34101</v>
      </c>
      <c r="AB62" s="28">
        <f t="shared" si="7"/>
        <v>345126</v>
      </c>
      <c r="AC62" s="28">
        <f t="shared" si="7"/>
        <v>310943</v>
      </c>
      <c r="AD62" s="28">
        <f t="shared" si="7"/>
        <v>1050</v>
      </c>
      <c r="AE62" s="28">
        <f t="shared" si="7"/>
        <v>406</v>
      </c>
      <c r="AF62" s="28">
        <f t="shared" si="7"/>
        <v>0</v>
      </c>
      <c r="AG62" s="28">
        <f t="shared" si="7"/>
        <v>788721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122961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271362</v>
      </c>
      <c r="AW62" s="28">
        <f t="shared" si="8"/>
        <v>0</v>
      </c>
      <c r="AX62" s="28">
        <f t="shared" si="8"/>
        <v>0</v>
      </c>
      <c r="AY62" s="28">
        <f t="shared" si="8"/>
        <v>204476</v>
      </c>
      <c r="AZ62" s="28">
        <f t="shared" si="8"/>
        <v>0</v>
      </c>
      <c r="BA62" s="28">
        <f t="shared" si="8"/>
        <v>9599</v>
      </c>
      <c r="BB62" s="28">
        <f t="shared" si="8"/>
        <v>231554</v>
      </c>
      <c r="BC62" s="28">
        <f t="shared" si="8"/>
        <v>0</v>
      </c>
      <c r="BD62" s="28">
        <f t="shared" si="8"/>
        <v>0</v>
      </c>
      <c r="BE62" s="28">
        <f t="shared" si="8"/>
        <v>429246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1893</v>
      </c>
      <c r="BM62" s="28">
        <f t="shared" si="8"/>
        <v>0</v>
      </c>
      <c r="BN62" s="28">
        <f t="shared" si="8"/>
        <v>90574</v>
      </c>
      <c r="BO62" s="28">
        <f t="shared" ref="BO62:CC62" si="9">ROUND(BO47+BO48,0)</f>
        <v>79095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7385</v>
      </c>
      <c r="BT62" s="28">
        <f t="shared" si="9"/>
        <v>26897</v>
      </c>
      <c r="BU62" s="28">
        <f t="shared" si="9"/>
        <v>0</v>
      </c>
      <c r="BV62" s="28">
        <f t="shared" si="9"/>
        <v>215</v>
      </c>
      <c r="BW62" s="28">
        <f t="shared" si="9"/>
        <v>0</v>
      </c>
      <c r="BX62" s="28">
        <f t="shared" si="9"/>
        <v>0</v>
      </c>
      <c r="BY62" s="28">
        <f t="shared" si="9"/>
        <v>106687</v>
      </c>
      <c r="BZ62" s="28">
        <f t="shared" si="9"/>
        <v>152850</v>
      </c>
      <c r="CA62" s="28">
        <f t="shared" si="9"/>
        <v>13079</v>
      </c>
      <c r="CB62" s="28">
        <f t="shared" si="9"/>
        <v>0</v>
      </c>
      <c r="CC62" s="28">
        <f t="shared" si="9"/>
        <v>226672</v>
      </c>
      <c r="CD62" s="25" t="s">
        <v>248</v>
      </c>
      <c r="CE62" s="28">
        <f t="shared" si="6"/>
        <v>7915902</v>
      </c>
    </row>
    <row r="63" spans="1:83" x14ac:dyDescent="0.35">
      <c r="A63" s="35" t="s">
        <v>264</v>
      </c>
      <c r="B63" s="16"/>
      <c r="C63" s="317">
        <v>920849</v>
      </c>
      <c r="D63" s="317">
        <v>0</v>
      </c>
      <c r="E63" s="317">
        <v>931807.38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71885.279999999999</v>
      </c>
      <c r="Q63" s="319">
        <v>0</v>
      </c>
      <c r="R63" s="319">
        <v>0</v>
      </c>
      <c r="S63" s="325">
        <v>0</v>
      </c>
      <c r="T63" s="325">
        <v>0</v>
      </c>
      <c r="U63" s="320">
        <v>48926.98</v>
      </c>
      <c r="V63" s="319">
        <v>18000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3015.33</v>
      </c>
      <c r="AC63" s="319">
        <v>0</v>
      </c>
      <c r="AD63" s="319">
        <v>0</v>
      </c>
      <c r="AE63" s="319">
        <v>0</v>
      </c>
      <c r="AF63" s="319">
        <v>0</v>
      </c>
      <c r="AG63" s="319">
        <v>373939.98</v>
      </c>
      <c r="AH63" s="319">
        <v>0</v>
      </c>
      <c r="AI63" s="319">
        <v>0</v>
      </c>
      <c r="AJ63" s="319">
        <v>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1024169.4099999999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4025596.85</v>
      </c>
      <c r="BX63" s="325">
        <v>0</v>
      </c>
      <c r="BY63" s="325">
        <v>22234.959999999999</v>
      </c>
      <c r="BZ63" s="325">
        <v>0</v>
      </c>
      <c r="CA63" s="325">
        <v>0</v>
      </c>
      <c r="CB63" s="325">
        <v>0</v>
      </c>
      <c r="CC63" s="325">
        <v>4000</v>
      </c>
      <c r="CD63" s="25" t="s">
        <v>248</v>
      </c>
      <c r="CE63" s="28">
        <f t="shared" si="6"/>
        <v>7444425.1700000009</v>
      </c>
    </row>
    <row r="64" spans="1:83" x14ac:dyDescent="0.35">
      <c r="A64" s="35" t="s">
        <v>265</v>
      </c>
      <c r="B64" s="16"/>
      <c r="C64" s="317">
        <v>600806</v>
      </c>
      <c r="D64" s="317">
        <v>0</v>
      </c>
      <c r="E64" s="317">
        <v>2233591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19778086</v>
      </c>
      <c r="Q64" s="319">
        <v>71025</v>
      </c>
      <c r="R64" s="319">
        <v>522289</v>
      </c>
      <c r="S64" s="325">
        <v>40155</v>
      </c>
      <c r="T64" s="325">
        <v>338874</v>
      </c>
      <c r="U64" s="320">
        <v>1661434</v>
      </c>
      <c r="V64" s="319">
        <v>394632</v>
      </c>
      <c r="W64" s="319">
        <v>0</v>
      </c>
      <c r="X64" s="319">
        <v>0</v>
      </c>
      <c r="Y64" s="319">
        <v>0</v>
      </c>
      <c r="Z64" s="319">
        <v>0</v>
      </c>
      <c r="AA64" s="319">
        <v>328677</v>
      </c>
      <c r="AB64" s="326">
        <v>24773647</v>
      </c>
      <c r="AC64" s="319">
        <v>579521</v>
      </c>
      <c r="AD64" s="319">
        <v>1325</v>
      </c>
      <c r="AE64" s="319">
        <v>21010</v>
      </c>
      <c r="AF64" s="319">
        <v>0</v>
      </c>
      <c r="AG64" s="319">
        <v>1178805</v>
      </c>
      <c r="AH64" s="319">
        <v>0</v>
      </c>
      <c r="AI64" s="319">
        <v>0</v>
      </c>
      <c r="AJ64" s="319">
        <v>230233</v>
      </c>
      <c r="AK64" s="319">
        <v>0</v>
      </c>
      <c r="AL64" s="319">
        <v>0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-8</v>
      </c>
      <c r="AS64" s="319">
        <v>0</v>
      </c>
      <c r="AT64" s="319">
        <v>0</v>
      </c>
      <c r="AU64" s="319">
        <v>0</v>
      </c>
      <c r="AV64" s="325">
        <v>843248</v>
      </c>
      <c r="AW64" s="325">
        <v>0</v>
      </c>
      <c r="AX64" s="325">
        <v>0</v>
      </c>
      <c r="AY64" s="319">
        <v>241280</v>
      </c>
      <c r="AZ64" s="319">
        <v>0</v>
      </c>
      <c r="BA64" s="325">
        <v>0</v>
      </c>
      <c r="BB64" s="325">
        <v>8397</v>
      </c>
      <c r="BC64" s="325">
        <v>0</v>
      </c>
      <c r="BD64" s="325">
        <v>23788</v>
      </c>
      <c r="BE64" s="319">
        <v>777348</v>
      </c>
      <c r="BF64" s="325">
        <v>0</v>
      </c>
      <c r="BG64" s="325">
        <v>0</v>
      </c>
      <c r="BH64" s="325">
        <v>71</v>
      </c>
      <c r="BI64" s="325">
        <v>0</v>
      </c>
      <c r="BJ64" s="325">
        <v>0</v>
      </c>
      <c r="BK64" s="325">
        <v>0</v>
      </c>
      <c r="BL64" s="325">
        <v>-145</v>
      </c>
      <c r="BM64" s="325">
        <v>0</v>
      </c>
      <c r="BN64" s="325">
        <v>95387</v>
      </c>
      <c r="BO64" s="325">
        <v>0</v>
      </c>
      <c r="BP64" s="325">
        <v>0</v>
      </c>
      <c r="BQ64" s="325">
        <v>0</v>
      </c>
      <c r="BR64" s="325">
        <v>0</v>
      </c>
      <c r="BS64" s="325">
        <v>1251</v>
      </c>
      <c r="BT64" s="325">
        <v>1638</v>
      </c>
      <c r="BU64" s="325">
        <v>0</v>
      </c>
      <c r="BV64" s="325">
        <v>0</v>
      </c>
      <c r="BW64" s="325">
        <v>20</v>
      </c>
      <c r="BX64" s="325">
        <v>0</v>
      </c>
      <c r="BY64" s="325">
        <v>127376</v>
      </c>
      <c r="BZ64" s="325">
        <v>0</v>
      </c>
      <c r="CA64" s="325">
        <v>0</v>
      </c>
      <c r="CB64" s="325">
        <v>0</v>
      </c>
      <c r="CC64" s="325">
        <v>-33026</v>
      </c>
      <c r="CD64" s="25" t="s">
        <v>248</v>
      </c>
      <c r="CE64" s="28">
        <f t="shared" si="6"/>
        <v>54840735</v>
      </c>
    </row>
    <row r="65" spans="1:83" x14ac:dyDescent="0.35">
      <c r="A65" s="35" t="s">
        <v>266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</row>
    <row r="66" spans="1:83" x14ac:dyDescent="0.35">
      <c r="A66" s="35" t="s">
        <v>267</v>
      </c>
      <c r="B66" s="16"/>
      <c r="C66" s="317">
        <v>8968</v>
      </c>
      <c r="D66" s="317">
        <v>0</v>
      </c>
      <c r="E66" s="317">
        <v>154979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357501</v>
      </c>
      <c r="Q66" s="319">
        <v>286</v>
      </c>
      <c r="R66" s="319">
        <v>4597114</v>
      </c>
      <c r="S66" s="325">
        <v>121823</v>
      </c>
      <c r="T66" s="325">
        <v>2819</v>
      </c>
      <c r="U66" s="320">
        <v>3169406</v>
      </c>
      <c r="V66" s="319">
        <v>434265</v>
      </c>
      <c r="W66" s="319">
        <v>0</v>
      </c>
      <c r="X66" s="319">
        <v>0</v>
      </c>
      <c r="Y66" s="319">
        <v>12132936</v>
      </c>
      <c r="Z66" s="319">
        <v>83019</v>
      </c>
      <c r="AA66" s="319">
        <v>141255</v>
      </c>
      <c r="AB66" s="326">
        <v>142870</v>
      </c>
      <c r="AC66" s="319">
        <v>13157</v>
      </c>
      <c r="AD66" s="319">
        <v>0</v>
      </c>
      <c r="AE66" s="319">
        <v>932967</v>
      </c>
      <c r="AF66" s="319">
        <v>0</v>
      </c>
      <c r="AG66" s="319">
        <v>50057</v>
      </c>
      <c r="AH66" s="319">
        <v>0</v>
      </c>
      <c r="AI66" s="319">
        <v>0</v>
      </c>
      <c r="AJ66" s="319">
        <v>172090</v>
      </c>
      <c r="AK66" s="319">
        <v>622667</v>
      </c>
      <c r="AL66" s="319">
        <v>136108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7262</v>
      </c>
      <c r="AS66" s="319">
        <v>0</v>
      </c>
      <c r="AT66" s="319">
        <v>0</v>
      </c>
      <c r="AU66" s="319">
        <v>0</v>
      </c>
      <c r="AV66" s="325">
        <v>44457</v>
      </c>
      <c r="AW66" s="325">
        <v>0</v>
      </c>
      <c r="AX66" s="325">
        <v>27411</v>
      </c>
      <c r="AY66" s="319">
        <v>1535342</v>
      </c>
      <c r="AZ66" s="319">
        <v>0</v>
      </c>
      <c r="BA66" s="325">
        <v>142</v>
      </c>
      <c r="BB66" s="325">
        <v>61889</v>
      </c>
      <c r="BC66" s="325">
        <v>0</v>
      </c>
      <c r="BD66" s="325">
        <v>2180</v>
      </c>
      <c r="BE66" s="319">
        <v>370843</v>
      </c>
      <c r="BF66" s="325">
        <v>0</v>
      </c>
      <c r="BG66" s="325">
        <v>82</v>
      </c>
      <c r="BH66" s="325">
        <v>1387</v>
      </c>
      <c r="BI66" s="325">
        <v>0</v>
      </c>
      <c r="BJ66" s="325">
        <v>0</v>
      </c>
      <c r="BK66" s="325">
        <v>0</v>
      </c>
      <c r="BL66" s="325">
        <v>406071</v>
      </c>
      <c r="BM66" s="325">
        <v>0</v>
      </c>
      <c r="BN66" s="325">
        <v>88414</v>
      </c>
      <c r="BO66" s="325">
        <v>3291</v>
      </c>
      <c r="BP66" s="325">
        <v>0</v>
      </c>
      <c r="BQ66" s="325">
        <v>0</v>
      </c>
      <c r="BR66" s="325">
        <v>0</v>
      </c>
      <c r="BS66" s="325">
        <v>116</v>
      </c>
      <c r="BT66" s="325">
        <v>-2529</v>
      </c>
      <c r="BU66" s="325">
        <v>0</v>
      </c>
      <c r="BV66" s="325">
        <v>0</v>
      </c>
      <c r="BW66" s="325">
        <v>69185</v>
      </c>
      <c r="BX66" s="325">
        <v>0</v>
      </c>
      <c r="BY66" s="325">
        <v>1384577</v>
      </c>
      <c r="BZ66" s="325">
        <v>265</v>
      </c>
      <c r="CA66" s="325">
        <v>109</v>
      </c>
      <c r="CB66" s="325">
        <v>0</v>
      </c>
      <c r="CC66" s="325">
        <v>179</v>
      </c>
      <c r="CD66" s="25" t="s">
        <v>248</v>
      </c>
      <c r="CE66" s="28">
        <f t="shared" si="6"/>
        <v>27274960</v>
      </c>
    </row>
    <row r="67" spans="1:83" x14ac:dyDescent="0.35">
      <c r="A67" s="35" t="s">
        <v>16</v>
      </c>
      <c r="B67" s="16"/>
      <c r="C67" s="28">
        <f t="shared" ref="C67:AH67" si="10">ROUND(C51+C52,0)</f>
        <v>127219</v>
      </c>
      <c r="D67" s="28">
        <f t="shared" si="10"/>
        <v>0</v>
      </c>
      <c r="E67" s="28">
        <f t="shared" si="10"/>
        <v>172123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881900</v>
      </c>
      <c r="Q67" s="28">
        <f t="shared" si="10"/>
        <v>0</v>
      </c>
      <c r="R67" s="28">
        <f t="shared" si="10"/>
        <v>116976</v>
      </c>
      <c r="S67" s="28">
        <f t="shared" si="10"/>
        <v>0</v>
      </c>
      <c r="T67" s="28">
        <f t="shared" si="10"/>
        <v>35611</v>
      </c>
      <c r="U67" s="28">
        <f t="shared" si="10"/>
        <v>7373</v>
      </c>
      <c r="V67" s="28">
        <f t="shared" si="10"/>
        <v>73744</v>
      </c>
      <c r="W67" s="28">
        <f t="shared" si="10"/>
        <v>0</v>
      </c>
      <c r="X67" s="28">
        <f t="shared" si="10"/>
        <v>0</v>
      </c>
      <c r="Y67" s="28">
        <f t="shared" si="10"/>
        <v>1011</v>
      </c>
      <c r="Z67" s="28">
        <f t="shared" si="10"/>
        <v>0</v>
      </c>
      <c r="AA67" s="28">
        <f t="shared" si="10"/>
        <v>0</v>
      </c>
      <c r="AB67" s="28">
        <f t="shared" si="10"/>
        <v>82843</v>
      </c>
      <c r="AC67" s="28">
        <f t="shared" si="10"/>
        <v>55855</v>
      </c>
      <c r="AD67" s="28">
        <f t="shared" si="10"/>
        <v>0</v>
      </c>
      <c r="AE67" s="28">
        <f t="shared" si="10"/>
        <v>3119</v>
      </c>
      <c r="AF67" s="28">
        <f t="shared" si="10"/>
        <v>0</v>
      </c>
      <c r="AG67" s="28">
        <f t="shared" si="10"/>
        <v>22132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90729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42315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1363890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1565075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456029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5097944</v>
      </c>
    </row>
    <row r="68" spans="1:83" x14ac:dyDescent="0.35">
      <c r="A68" s="35" t="s">
        <v>268</v>
      </c>
      <c r="B68" s="28"/>
      <c r="C68" s="317">
        <v>0</v>
      </c>
      <c r="D68" s="317">
        <v>0</v>
      </c>
      <c r="E68" s="317">
        <v>37923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933195</v>
      </c>
      <c r="Q68" s="319">
        <v>0</v>
      </c>
      <c r="R68" s="319">
        <v>0</v>
      </c>
      <c r="S68" s="325">
        <v>0</v>
      </c>
      <c r="T68" s="325">
        <v>0</v>
      </c>
      <c r="U68" s="320">
        <v>38231</v>
      </c>
      <c r="V68" s="319">
        <v>194945</v>
      </c>
      <c r="W68" s="319">
        <v>0</v>
      </c>
      <c r="X68" s="319">
        <v>0</v>
      </c>
      <c r="Y68" s="319">
        <v>0</v>
      </c>
      <c r="Z68" s="319">
        <v>0</v>
      </c>
      <c r="AA68" s="319">
        <v>0</v>
      </c>
      <c r="AB68" s="326">
        <v>449907</v>
      </c>
      <c r="AC68" s="319">
        <v>3013</v>
      </c>
      <c r="AD68" s="319">
        <v>0</v>
      </c>
      <c r="AE68" s="319">
        <v>0</v>
      </c>
      <c r="AF68" s="319">
        <v>0</v>
      </c>
      <c r="AG68" s="319">
        <v>132189</v>
      </c>
      <c r="AH68" s="319">
        <v>0</v>
      </c>
      <c r="AI68" s="319">
        <v>0</v>
      </c>
      <c r="AJ68" s="319">
        <v>1777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115143</v>
      </c>
      <c r="AW68" s="325">
        <v>0</v>
      </c>
      <c r="AX68" s="325">
        <v>0</v>
      </c>
      <c r="AY68" s="319">
        <v>0</v>
      </c>
      <c r="AZ68" s="319">
        <v>0</v>
      </c>
      <c r="BA68" s="325">
        <v>26556</v>
      </c>
      <c r="BB68" s="325">
        <v>0</v>
      </c>
      <c r="BC68" s="325">
        <v>0</v>
      </c>
      <c r="BD68" s="325">
        <v>0</v>
      </c>
      <c r="BE68" s="319">
        <v>2031</v>
      </c>
      <c r="BF68" s="325">
        <v>0</v>
      </c>
      <c r="BG68" s="325">
        <v>0</v>
      </c>
      <c r="BH68" s="325">
        <v>-1440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750880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0</v>
      </c>
      <c r="CC68" s="325">
        <v>0</v>
      </c>
      <c r="CD68" s="25" t="s">
        <v>248</v>
      </c>
      <c r="CE68" s="28">
        <f t="shared" si="6"/>
        <v>2684350</v>
      </c>
    </row>
    <row r="69" spans="1:83" x14ac:dyDescent="0.35">
      <c r="A69" s="35" t="s">
        <v>269</v>
      </c>
      <c r="B69" s="16"/>
      <c r="C69" s="28">
        <f t="shared" ref="C69:AH69" si="13">SUM(C70:C83)</f>
        <v>4592687</v>
      </c>
      <c r="D69" s="28">
        <f t="shared" si="13"/>
        <v>0</v>
      </c>
      <c r="E69" s="28">
        <f t="shared" si="13"/>
        <v>28307470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13330670</v>
      </c>
      <c r="Q69" s="28">
        <f t="shared" si="13"/>
        <v>1401255</v>
      </c>
      <c r="R69" s="28">
        <f t="shared" si="13"/>
        <v>8157</v>
      </c>
      <c r="S69" s="28">
        <f t="shared" si="13"/>
        <v>75351</v>
      </c>
      <c r="T69" s="28">
        <f t="shared" si="13"/>
        <v>527374</v>
      </c>
      <c r="U69" s="28">
        <f t="shared" si="13"/>
        <v>2932345</v>
      </c>
      <c r="V69" s="28">
        <f t="shared" si="13"/>
        <v>1812172</v>
      </c>
      <c r="W69" s="28">
        <f t="shared" si="13"/>
        <v>0</v>
      </c>
      <c r="X69" s="28">
        <f t="shared" si="13"/>
        <v>0</v>
      </c>
      <c r="Y69" s="28">
        <f t="shared" si="13"/>
        <v>-120000</v>
      </c>
      <c r="Z69" s="28">
        <f t="shared" si="13"/>
        <v>10245</v>
      </c>
      <c r="AA69" s="28">
        <f t="shared" si="13"/>
        <v>280725</v>
      </c>
      <c r="AB69" s="28">
        <f t="shared" si="13"/>
        <v>3710053</v>
      </c>
      <c r="AC69" s="28">
        <f t="shared" si="13"/>
        <v>3112161</v>
      </c>
      <c r="AD69" s="28">
        <f t="shared" si="13"/>
        <v>20081</v>
      </c>
      <c r="AE69" s="28">
        <f t="shared" si="13"/>
        <v>-962</v>
      </c>
      <c r="AF69" s="28">
        <f t="shared" si="13"/>
        <v>0</v>
      </c>
      <c r="AG69" s="28">
        <f t="shared" si="13"/>
        <v>9159355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1451789</v>
      </c>
      <c r="AK69" s="28">
        <f t="shared" si="14"/>
        <v>388</v>
      </c>
      <c r="AL69" s="28">
        <f t="shared" si="14"/>
        <v>600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10007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3475121</v>
      </c>
      <c r="AW69" s="28">
        <f t="shared" si="14"/>
        <v>0</v>
      </c>
      <c r="AX69" s="28">
        <f t="shared" si="14"/>
        <v>0</v>
      </c>
      <c r="AY69" s="28">
        <f t="shared" si="14"/>
        <v>2348109</v>
      </c>
      <c r="AZ69" s="28">
        <f t="shared" si="14"/>
        <v>0</v>
      </c>
      <c r="BA69" s="28">
        <f t="shared" si="14"/>
        <v>935416</v>
      </c>
      <c r="BB69" s="28">
        <f t="shared" si="14"/>
        <v>2108911</v>
      </c>
      <c r="BC69" s="28">
        <f t="shared" si="14"/>
        <v>0</v>
      </c>
      <c r="BD69" s="28">
        <f t="shared" si="14"/>
        <v>0</v>
      </c>
      <c r="BE69" s="28">
        <f t="shared" si="14"/>
        <v>7614568</v>
      </c>
      <c r="BF69" s="28">
        <f t="shared" si="14"/>
        <v>0</v>
      </c>
      <c r="BG69" s="28">
        <f t="shared" si="14"/>
        <v>695</v>
      </c>
      <c r="BH69" s="28">
        <f t="shared" si="14"/>
        <v>2163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2775908</v>
      </c>
      <c r="BO69" s="28">
        <f t="shared" ref="BO69:CE69" si="15">SUM(BO70:BO83)</f>
        <v>50477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78662</v>
      </c>
      <c r="BT69" s="28">
        <f t="shared" si="15"/>
        <v>364595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1871308</v>
      </c>
      <c r="BZ69" s="28">
        <f t="shared" si="15"/>
        <v>685554</v>
      </c>
      <c r="CA69" s="28">
        <f t="shared" si="15"/>
        <v>330116</v>
      </c>
      <c r="CB69" s="28">
        <f t="shared" si="15"/>
        <v>0</v>
      </c>
      <c r="CC69" s="28">
        <f t="shared" si="15"/>
        <v>4996969</v>
      </c>
      <c r="CD69" s="28">
        <f t="shared" si="15"/>
        <v>0</v>
      </c>
      <c r="CE69" s="28">
        <f t="shared" si="15"/>
        <v>98260495</v>
      </c>
    </row>
    <row r="70" spans="1:83" x14ac:dyDescent="0.35">
      <c r="A70" s="29" t="s">
        <v>270</v>
      </c>
      <c r="B70" s="30"/>
      <c r="C70" s="327">
        <v>15</v>
      </c>
      <c r="D70" s="327">
        <v>0</v>
      </c>
      <c r="E70" s="327">
        <v>23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384</v>
      </c>
      <c r="Q70" s="327">
        <v>0</v>
      </c>
      <c r="R70" s="327">
        <v>5044</v>
      </c>
      <c r="S70" s="327">
        <v>0</v>
      </c>
      <c r="T70" s="327">
        <v>0</v>
      </c>
      <c r="U70" s="327">
        <v>165755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399</v>
      </c>
      <c r="AH70" s="327">
        <v>0</v>
      </c>
      <c r="AI70" s="327">
        <v>0</v>
      </c>
      <c r="AJ70" s="327">
        <v>15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171635</v>
      </c>
    </row>
    <row r="71" spans="1:83" x14ac:dyDescent="0.35">
      <c r="A71" s="29" t="s">
        <v>271</v>
      </c>
      <c r="B71" s="30"/>
      <c r="C71" s="327">
        <v>171971</v>
      </c>
      <c r="D71" s="327">
        <v>0</v>
      </c>
      <c r="E71" s="327">
        <v>2128636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1345571</v>
      </c>
      <c r="Q71" s="327">
        <v>69236</v>
      </c>
      <c r="R71" s="327">
        <v>0</v>
      </c>
      <c r="S71" s="327">
        <v>61412</v>
      </c>
      <c r="T71" s="327">
        <v>0</v>
      </c>
      <c r="U71" s="327">
        <v>0</v>
      </c>
      <c r="V71" s="327">
        <v>91732</v>
      </c>
      <c r="W71" s="327">
        <v>0</v>
      </c>
      <c r="X71" s="327">
        <v>0</v>
      </c>
      <c r="Y71" s="327">
        <v>0</v>
      </c>
      <c r="Z71" s="327">
        <v>0</v>
      </c>
      <c r="AA71" s="327">
        <v>0</v>
      </c>
      <c r="AB71" s="327">
        <v>0</v>
      </c>
      <c r="AC71" s="327">
        <v>33475</v>
      </c>
      <c r="AD71" s="327">
        <v>0</v>
      </c>
      <c r="AE71" s="327">
        <v>-1004</v>
      </c>
      <c r="AF71" s="327">
        <v>0</v>
      </c>
      <c r="AG71" s="327">
        <v>473310</v>
      </c>
      <c r="AH71" s="327">
        <v>0</v>
      </c>
      <c r="AI71" s="327">
        <v>0</v>
      </c>
      <c r="AJ71" s="327">
        <v>17394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1040</v>
      </c>
      <c r="AW71" s="327">
        <v>0</v>
      </c>
      <c r="AX71" s="327">
        <v>0</v>
      </c>
      <c r="AY71" s="327">
        <v>197650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136379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0</v>
      </c>
      <c r="BZ71" s="327">
        <v>21079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4747881</v>
      </c>
    </row>
    <row r="72" spans="1:83" x14ac:dyDescent="0.35">
      <c r="A72" s="29" t="s">
        <v>272</v>
      </c>
      <c r="B72" s="30"/>
      <c r="C72" s="327">
        <v>0</v>
      </c>
      <c r="D72" s="327">
        <v>0</v>
      </c>
      <c r="E72" s="327">
        <v>2500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893</v>
      </c>
      <c r="Q72" s="327">
        <v>0</v>
      </c>
      <c r="R72" s="327">
        <v>0</v>
      </c>
      <c r="S72" s="327">
        <v>0</v>
      </c>
      <c r="T72" s="327">
        <v>0</v>
      </c>
      <c r="U72" s="327">
        <v>12775</v>
      </c>
      <c r="V72" s="327">
        <v>2741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5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247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1289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44028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3200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67678</v>
      </c>
    </row>
    <row r="73" spans="1:83" x14ac:dyDescent="0.3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0</v>
      </c>
      <c r="CE73" s="28">
        <f t="shared" si="16"/>
        <v>0</v>
      </c>
    </row>
    <row r="74" spans="1:83" x14ac:dyDescent="0.3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18216</v>
      </c>
      <c r="V74" s="327">
        <v>0</v>
      </c>
      <c r="W74" s="327">
        <v>0</v>
      </c>
      <c r="X74" s="327">
        <v>0</v>
      </c>
      <c r="Y74" s="327">
        <v>-120000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718329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616545</v>
      </c>
    </row>
    <row r="75" spans="1:83" x14ac:dyDescent="0.3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25000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132665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157665</v>
      </c>
    </row>
    <row r="76" spans="1:83" x14ac:dyDescent="0.35">
      <c r="A76" s="29" t="s">
        <v>276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3" x14ac:dyDescent="0.35">
      <c r="A77" s="29" t="s">
        <v>277</v>
      </c>
      <c r="B77" s="30"/>
      <c r="C77" s="327">
        <v>1712</v>
      </c>
      <c r="D77" s="327">
        <v>0</v>
      </c>
      <c r="E77" s="327">
        <v>20115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968155</v>
      </c>
      <c r="Q77" s="327">
        <v>2120</v>
      </c>
      <c r="R77" s="327">
        <v>3103</v>
      </c>
      <c r="S77" s="327">
        <v>0</v>
      </c>
      <c r="T77" s="327">
        <v>0</v>
      </c>
      <c r="U77" s="327">
        <v>38575</v>
      </c>
      <c r="V77" s="327">
        <v>4342</v>
      </c>
      <c r="W77" s="327">
        <v>0</v>
      </c>
      <c r="X77" s="327">
        <v>0</v>
      </c>
      <c r="Y77" s="327">
        <v>0</v>
      </c>
      <c r="Z77" s="327">
        <v>0</v>
      </c>
      <c r="AA77" s="327">
        <v>0</v>
      </c>
      <c r="AB77" s="327">
        <v>278051</v>
      </c>
      <c r="AC77" s="327">
        <v>660</v>
      </c>
      <c r="AD77" s="327">
        <v>0</v>
      </c>
      <c r="AE77" s="327">
        <v>0</v>
      </c>
      <c r="AF77" s="327">
        <v>0</v>
      </c>
      <c r="AG77" s="327">
        <v>31395</v>
      </c>
      <c r="AH77" s="327">
        <v>0</v>
      </c>
      <c r="AI77" s="327">
        <v>0</v>
      </c>
      <c r="AJ77" s="327">
        <v>184985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8706</v>
      </c>
      <c r="AW77" s="327">
        <v>0</v>
      </c>
      <c r="AX77" s="327">
        <v>0</v>
      </c>
      <c r="AY77" s="327">
        <v>3002</v>
      </c>
      <c r="AZ77" s="327">
        <v>0</v>
      </c>
      <c r="BA77" s="327">
        <v>3597</v>
      </c>
      <c r="BB77" s="327">
        <v>160672</v>
      </c>
      <c r="BC77" s="327">
        <v>0</v>
      </c>
      <c r="BD77" s="327">
        <v>0</v>
      </c>
      <c r="BE77" s="327">
        <v>1011358</v>
      </c>
      <c r="BF77" s="327">
        <v>0</v>
      </c>
      <c r="BG77" s="327">
        <v>695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69808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2791051</v>
      </c>
    </row>
    <row r="78" spans="1:83" x14ac:dyDescent="0.35">
      <c r="A78" s="29" t="s">
        <v>278</v>
      </c>
      <c r="B78" s="16"/>
      <c r="C78" s="327">
        <v>4419716</v>
      </c>
      <c r="D78" s="327">
        <v>0</v>
      </c>
      <c r="E78" s="327">
        <v>25984027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11007340</v>
      </c>
      <c r="Q78" s="327">
        <v>1329671</v>
      </c>
      <c r="R78" s="327">
        <v>0</v>
      </c>
      <c r="S78" s="327">
        <v>9022</v>
      </c>
      <c r="T78" s="327">
        <v>525051</v>
      </c>
      <c r="U78" s="327">
        <v>2691726</v>
      </c>
      <c r="V78" s="327">
        <v>1619562</v>
      </c>
      <c r="W78" s="327">
        <v>0</v>
      </c>
      <c r="X78" s="327">
        <v>0</v>
      </c>
      <c r="Y78" s="327">
        <v>0</v>
      </c>
      <c r="Z78" s="327">
        <v>10245</v>
      </c>
      <c r="AA78" s="327">
        <v>280725</v>
      </c>
      <c r="AB78" s="327">
        <v>3421116</v>
      </c>
      <c r="AC78" s="327">
        <v>3074494</v>
      </c>
      <c r="AD78" s="327">
        <v>20081</v>
      </c>
      <c r="AE78" s="327">
        <v>0</v>
      </c>
      <c r="AF78" s="327">
        <v>0</v>
      </c>
      <c r="AG78" s="327">
        <v>8644978</v>
      </c>
      <c r="AH78" s="327">
        <v>0</v>
      </c>
      <c r="AI78" s="327">
        <v>0</v>
      </c>
      <c r="AJ78" s="327">
        <v>1235325</v>
      </c>
      <c r="AK78" s="327">
        <v>388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3379651</v>
      </c>
      <c r="AW78" s="327">
        <v>0</v>
      </c>
      <c r="AX78" s="327">
        <v>0</v>
      </c>
      <c r="AY78" s="327">
        <v>2143659</v>
      </c>
      <c r="AZ78" s="327">
        <v>0</v>
      </c>
      <c r="BA78" s="327">
        <v>103659</v>
      </c>
      <c r="BB78" s="327">
        <v>1950012</v>
      </c>
      <c r="BC78" s="327">
        <v>0</v>
      </c>
      <c r="BD78" s="327">
        <v>0</v>
      </c>
      <c r="BE78" s="327">
        <v>4346590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561709</v>
      </c>
      <c r="BO78" s="327">
        <v>50477</v>
      </c>
      <c r="BP78" s="327">
        <v>0</v>
      </c>
      <c r="BQ78" s="327">
        <v>0</v>
      </c>
      <c r="BR78" s="327">
        <v>0</v>
      </c>
      <c r="BS78" s="327">
        <v>78342</v>
      </c>
      <c r="BT78" s="327">
        <v>357038</v>
      </c>
      <c r="BU78" s="327">
        <v>0</v>
      </c>
      <c r="BV78" s="327">
        <v>0</v>
      </c>
      <c r="BW78" s="327">
        <v>0</v>
      </c>
      <c r="BX78" s="327">
        <v>0</v>
      </c>
      <c r="BY78" s="327">
        <v>1763957</v>
      </c>
      <c r="BZ78" s="327">
        <v>664475</v>
      </c>
      <c r="CA78" s="327">
        <v>327182</v>
      </c>
      <c r="CB78" s="327">
        <v>0</v>
      </c>
      <c r="CC78" s="327">
        <v>217319</v>
      </c>
      <c r="CD78" s="327">
        <v>0</v>
      </c>
      <c r="CE78" s="28">
        <f t="shared" si="16"/>
        <v>80217537</v>
      </c>
    </row>
    <row r="79" spans="1:83" x14ac:dyDescent="0.35">
      <c r="A79" s="29" t="s">
        <v>279</v>
      </c>
      <c r="B79" s="16"/>
      <c r="C79" s="327">
        <v>0</v>
      </c>
      <c r="D79" s="327">
        <v>0</v>
      </c>
      <c r="E79" s="327">
        <v>119888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2273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1694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1955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1760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20324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147894</v>
      </c>
    </row>
    <row r="80" spans="1:83" x14ac:dyDescent="0.35">
      <c r="A80" s="29" t="s">
        <v>280</v>
      </c>
      <c r="B80" s="16"/>
      <c r="C80" s="327">
        <v>573</v>
      </c>
      <c r="D80" s="327">
        <v>0</v>
      </c>
      <c r="E80" s="327">
        <v>17333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198</v>
      </c>
      <c r="Q80" s="327">
        <v>228</v>
      </c>
      <c r="R80" s="327">
        <v>0</v>
      </c>
      <c r="S80" s="327">
        <v>0</v>
      </c>
      <c r="T80" s="327">
        <v>0</v>
      </c>
      <c r="U80" s="327">
        <v>0</v>
      </c>
      <c r="V80" s="327">
        <v>5419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1579</v>
      </c>
      <c r="AC80" s="327">
        <v>1428</v>
      </c>
      <c r="AD80" s="327">
        <v>0</v>
      </c>
      <c r="AE80" s="327">
        <v>0</v>
      </c>
      <c r="AF80" s="327">
        <v>0</v>
      </c>
      <c r="AG80" s="327">
        <v>990</v>
      </c>
      <c r="AH80" s="327">
        <v>0</v>
      </c>
      <c r="AI80" s="327">
        <v>0</v>
      </c>
      <c r="AJ80" s="327">
        <v>165</v>
      </c>
      <c r="AK80" s="327">
        <v>0</v>
      </c>
      <c r="AL80" s="327">
        <v>600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1180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2802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1149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4457</v>
      </c>
      <c r="BZ80" s="327">
        <v>0</v>
      </c>
      <c r="CA80" s="327">
        <v>840</v>
      </c>
      <c r="CB80" s="327">
        <v>0</v>
      </c>
      <c r="CC80" s="327">
        <v>0</v>
      </c>
      <c r="CD80" s="327">
        <v>0</v>
      </c>
      <c r="CE80" s="28">
        <f t="shared" si="16"/>
        <v>38941</v>
      </c>
    </row>
    <row r="81" spans="1:84" x14ac:dyDescent="0.3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303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1921414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5029</v>
      </c>
      <c r="BZ81" s="327">
        <v>0</v>
      </c>
      <c r="CA81" s="327">
        <v>0</v>
      </c>
      <c r="CB81" s="327">
        <v>0</v>
      </c>
      <c r="CC81" s="327">
        <v>4779330</v>
      </c>
      <c r="CD81" s="327">
        <v>0</v>
      </c>
      <c r="CE81" s="28">
        <f t="shared" si="16"/>
        <v>6706076</v>
      </c>
    </row>
    <row r="82" spans="1:84" x14ac:dyDescent="0.35">
      <c r="A82" s="29" t="s">
        <v>282</v>
      </c>
      <c r="B82" s="16"/>
      <c r="C82" s="327">
        <v>569</v>
      </c>
      <c r="D82" s="327">
        <v>0</v>
      </c>
      <c r="E82" s="327">
        <v>1949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2574</v>
      </c>
      <c r="Q82" s="327">
        <v>0</v>
      </c>
      <c r="R82" s="327">
        <v>0</v>
      </c>
      <c r="S82" s="327">
        <v>0</v>
      </c>
      <c r="T82" s="327">
        <v>0</v>
      </c>
      <c r="U82" s="327">
        <v>469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65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579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10007</v>
      </c>
      <c r="AS82" s="327">
        <v>0</v>
      </c>
      <c r="AT82" s="327">
        <v>0</v>
      </c>
      <c r="AU82" s="327">
        <v>0</v>
      </c>
      <c r="AV82" s="327">
        <v>70509</v>
      </c>
      <c r="AW82" s="327">
        <v>0</v>
      </c>
      <c r="AX82" s="327">
        <v>0</v>
      </c>
      <c r="AY82" s="327">
        <v>594</v>
      </c>
      <c r="AZ82" s="327">
        <v>0</v>
      </c>
      <c r="BA82" s="327">
        <v>109831</v>
      </c>
      <c r="BB82" s="327">
        <v>1327</v>
      </c>
      <c r="BC82" s="327">
        <v>0</v>
      </c>
      <c r="BD82" s="327">
        <v>0</v>
      </c>
      <c r="BE82" s="327">
        <v>2047855</v>
      </c>
      <c r="BF82" s="327">
        <v>0</v>
      </c>
      <c r="BG82" s="327">
        <v>0</v>
      </c>
      <c r="BH82" s="327">
        <v>2163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20730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550</v>
      </c>
      <c r="BZ82" s="327">
        <v>0</v>
      </c>
      <c r="CA82" s="327">
        <v>0</v>
      </c>
      <c r="CB82" s="327">
        <v>0</v>
      </c>
      <c r="CC82" s="327">
        <v>343</v>
      </c>
      <c r="CD82" s="327">
        <v>0</v>
      </c>
      <c r="CE82" s="28">
        <f t="shared" si="16"/>
        <v>2270114</v>
      </c>
    </row>
    <row r="83" spans="1:84" x14ac:dyDescent="0.35">
      <c r="A83" s="29" t="s">
        <v>283</v>
      </c>
      <c r="B83" s="16"/>
      <c r="C83" s="317">
        <v>-1869</v>
      </c>
      <c r="D83" s="317">
        <v>0</v>
      </c>
      <c r="E83" s="319">
        <v>32999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5555</v>
      </c>
      <c r="Q83" s="319">
        <v>0</v>
      </c>
      <c r="R83" s="320">
        <v>10</v>
      </c>
      <c r="S83" s="319">
        <v>4917</v>
      </c>
      <c r="T83" s="317">
        <v>50</v>
      </c>
      <c r="U83" s="319">
        <v>4526</v>
      </c>
      <c r="V83" s="319">
        <v>88376</v>
      </c>
      <c r="W83" s="317">
        <v>0</v>
      </c>
      <c r="X83" s="319">
        <v>0</v>
      </c>
      <c r="Y83" s="319">
        <v>0</v>
      </c>
      <c r="Z83" s="319">
        <v>0</v>
      </c>
      <c r="AA83" s="319">
        <v>0</v>
      </c>
      <c r="AB83" s="319">
        <v>9237</v>
      </c>
      <c r="AC83" s="319">
        <v>2104</v>
      </c>
      <c r="AD83" s="319">
        <v>0</v>
      </c>
      <c r="AE83" s="319">
        <v>42</v>
      </c>
      <c r="AF83" s="319">
        <v>0</v>
      </c>
      <c r="AG83" s="319">
        <v>6589</v>
      </c>
      <c r="AH83" s="319">
        <v>0</v>
      </c>
      <c r="AI83" s="319">
        <v>0</v>
      </c>
      <c r="AJ83" s="319">
        <v>13326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14035</v>
      </c>
      <c r="AW83" s="319">
        <v>0</v>
      </c>
      <c r="AX83" s="319">
        <v>0</v>
      </c>
      <c r="AY83" s="319">
        <v>1002</v>
      </c>
      <c r="AZ83" s="319">
        <v>0</v>
      </c>
      <c r="BA83" s="319">
        <v>0</v>
      </c>
      <c r="BB83" s="319">
        <v>-3100</v>
      </c>
      <c r="BC83" s="319">
        <v>0</v>
      </c>
      <c r="BD83" s="319">
        <v>0</v>
      </c>
      <c r="BE83" s="319">
        <v>41535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73889</v>
      </c>
      <c r="BO83" s="319">
        <v>0</v>
      </c>
      <c r="BP83" s="319">
        <v>0</v>
      </c>
      <c r="BQ83" s="319">
        <v>0</v>
      </c>
      <c r="BR83" s="319">
        <v>0</v>
      </c>
      <c r="BS83" s="319">
        <v>320</v>
      </c>
      <c r="BT83" s="319">
        <v>7557</v>
      </c>
      <c r="BU83" s="319">
        <v>0</v>
      </c>
      <c r="BV83" s="319">
        <v>0</v>
      </c>
      <c r="BW83" s="319">
        <v>0</v>
      </c>
      <c r="BX83" s="319">
        <v>0</v>
      </c>
      <c r="BY83" s="319">
        <v>24307</v>
      </c>
      <c r="BZ83" s="319">
        <v>0</v>
      </c>
      <c r="CA83" s="319">
        <v>2094</v>
      </c>
      <c r="CB83" s="319">
        <v>0</v>
      </c>
      <c r="CC83" s="319">
        <v>-23</v>
      </c>
      <c r="CD83" s="327">
        <v>0</v>
      </c>
      <c r="CE83" s="28">
        <f t="shared" si="16"/>
        <v>327478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27123</v>
      </c>
      <c r="Q84" s="317">
        <v>0</v>
      </c>
      <c r="R84" s="317">
        <v>0</v>
      </c>
      <c r="S84" s="317">
        <v>0</v>
      </c>
      <c r="T84" s="317">
        <v>0</v>
      </c>
      <c r="U84" s="317">
        <v>75819</v>
      </c>
      <c r="V84" s="317">
        <v>4000</v>
      </c>
      <c r="W84" s="317">
        <v>0</v>
      </c>
      <c r="X84" s="317">
        <v>0</v>
      </c>
      <c r="Y84" s="317">
        <v>11250</v>
      </c>
      <c r="Z84" s="317">
        <v>0</v>
      </c>
      <c r="AA84" s="317">
        <v>0</v>
      </c>
      <c r="AB84" s="317">
        <v>1686246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1927496</v>
      </c>
      <c r="AW84" s="317">
        <v>0</v>
      </c>
      <c r="AX84" s="317">
        <v>0</v>
      </c>
      <c r="AY84" s="317">
        <v>840661</v>
      </c>
      <c r="AZ84" s="317">
        <v>0</v>
      </c>
      <c r="BA84" s="317">
        <v>141474</v>
      </c>
      <c r="BB84" s="317">
        <v>0</v>
      </c>
      <c r="BC84" s="317">
        <v>0</v>
      </c>
      <c r="BD84" s="317">
        <v>0</v>
      </c>
      <c r="BE84" s="317">
        <v>236996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211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-8347</v>
      </c>
      <c r="CB84" s="317">
        <v>0</v>
      </c>
      <c r="CC84" s="317">
        <v>11301</v>
      </c>
      <c r="CD84" s="327">
        <v>0</v>
      </c>
      <c r="CE84" s="28">
        <f t="shared" si="16"/>
        <v>4954230</v>
      </c>
    </row>
    <row r="85" spans="1:84" x14ac:dyDescent="0.35">
      <c r="A85" s="35" t="s">
        <v>285</v>
      </c>
      <c r="B85" s="28"/>
      <c r="C85" s="28">
        <f t="shared" ref="C85:AH85" si="17">SUM(C61:C69)-C84</f>
        <v>10787320</v>
      </c>
      <c r="D85" s="28">
        <f t="shared" si="17"/>
        <v>0</v>
      </c>
      <c r="E85" s="28">
        <f t="shared" si="17"/>
        <v>58211841.379999995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46544881.280000001</v>
      </c>
      <c r="Q85" s="28">
        <f t="shared" si="17"/>
        <v>2838814</v>
      </c>
      <c r="R85" s="28">
        <f t="shared" si="17"/>
        <v>5244536</v>
      </c>
      <c r="S85" s="28">
        <f t="shared" si="17"/>
        <v>249557</v>
      </c>
      <c r="T85" s="28">
        <f t="shared" si="17"/>
        <v>1440474</v>
      </c>
      <c r="U85" s="28">
        <f t="shared" si="17"/>
        <v>10539461.98</v>
      </c>
      <c r="V85" s="28">
        <f t="shared" si="17"/>
        <v>4581674</v>
      </c>
      <c r="W85" s="28">
        <f t="shared" si="17"/>
        <v>0</v>
      </c>
      <c r="X85" s="28">
        <f t="shared" si="17"/>
        <v>0</v>
      </c>
      <c r="Y85" s="28">
        <f t="shared" si="17"/>
        <v>12002697</v>
      </c>
      <c r="Z85" s="28">
        <f t="shared" si="17"/>
        <v>102737</v>
      </c>
      <c r="AA85" s="28">
        <f t="shared" si="17"/>
        <v>1044317</v>
      </c>
      <c r="AB85" s="28">
        <f t="shared" si="17"/>
        <v>30984388.329999998</v>
      </c>
      <c r="AC85" s="28">
        <f t="shared" si="17"/>
        <v>6917335</v>
      </c>
      <c r="AD85" s="28">
        <f t="shared" si="17"/>
        <v>41023</v>
      </c>
      <c r="AE85" s="28">
        <f t="shared" si="17"/>
        <v>956540</v>
      </c>
      <c r="AF85" s="28">
        <f t="shared" si="17"/>
        <v>0</v>
      </c>
      <c r="AG85" s="28">
        <f t="shared" si="17"/>
        <v>19698368.98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3211764</v>
      </c>
      <c r="AK85" s="28">
        <f t="shared" si="18"/>
        <v>623414</v>
      </c>
      <c r="AL85" s="28">
        <f t="shared" si="18"/>
        <v>136708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17261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5946669</v>
      </c>
      <c r="AW85" s="28">
        <f t="shared" si="18"/>
        <v>0</v>
      </c>
      <c r="AX85" s="28">
        <f t="shared" si="18"/>
        <v>27411</v>
      </c>
      <c r="AY85" s="28">
        <f t="shared" si="18"/>
        <v>5512894</v>
      </c>
      <c r="AZ85" s="28">
        <f t="shared" si="18"/>
        <v>0</v>
      </c>
      <c r="BA85" s="28">
        <f t="shared" si="18"/>
        <v>926082</v>
      </c>
      <c r="BB85" s="28">
        <f t="shared" si="18"/>
        <v>4213737</v>
      </c>
      <c r="BC85" s="28">
        <f t="shared" si="18"/>
        <v>0</v>
      </c>
      <c r="BD85" s="28">
        <f t="shared" si="18"/>
        <v>25968</v>
      </c>
      <c r="BE85" s="28">
        <f t="shared" si="18"/>
        <v>14339799</v>
      </c>
      <c r="BF85" s="28">
        <f t="shared" si="18"/>
        <v>0</v>
      </c>
      <c r="BG85" s="28">
        <f t="shared" si="18"/>
        <v>777</v>
      </c>
      <c r="BH85" s="28">
        <f t="shared" si="18"/>
        <v>2181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407819</v>
      </c>
      <c r="BM85" s="28">
        <f t="shared" si="18"/>
        <v>0</v>
      </c>
      <c r="BN85" s="28">
        <f t="shared" si="18"/>
        <v>6909554.4100000001</v>
      </c>
      <c r="BO85" s="28">
        <f t="shared" ref="BO85:CD85" si="19">SUM(BO61:BO69)-BO84</f>
        <v>179534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159849</v>
      </c>
      <c r="BT85" s="28">
        <f t="shared" si="19"/>
        <v>720719</v>
      </c>
      <c r="BU85" s="28">
        <f t="shared" si="19"/>
        <v>0</v>
      </c>
      <c r="BV85" s="28">
        <f t="shared" si="19"/>
        <v>215</v>
      </c>
      <c r="BW85" s="28">
        <f t="shared" si="19"/>
        <v>4094801.85</v>
      </c>
      <c r="BX85" s="28">
        <f t="shared" si="19"/>
        <v>0</v>
      </c>
      <c r="BY85" s="28">
        <f t="shared" si="19"/>
        <v>5599170.96</v>
      </c>
      <c r="BZ85" s="28">
        <f t="shared" si="19"/>
        <v>1453044</v>
      </c>
      <c r="CA85" s="28">
        <f t="shared" si="19"/>
        <v>654164</v>
      </c>
      <c r="CB85" s="28">
        <f t="shared" si="19"/>
        <v>0</v>
      </c>
      <c r="CC85" s="28">
        <f t="shared" si="19"/>
        <v>5384427</v>
      </c>
      <c r="CD85" s="28">
        <f t="shared" si="19"/>
        <v>0</v>
      </c>
      <c r="CE85" s="28">
        <f t="shared" si="16"/>
        <v>272733929.16999996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287</v>
      </c>
      <c r="B87" s="16"/>
      <c r="C87" s="317">
        <v>9700516</v>
      </c>
      <c r="D87" s="317">
        <v>0</v>
      </c>
      <c r="E87" s="317">
        <v>96356468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68292737</v>
      </c>
      <c r="Q87" s="317">
        <v>5144526</v>
      </c>
      <c r="R87" s="317">
        <v>-57913</v>
      </c>
      <c r="S87" s="317">
        <v>0</v>
      </c>
      <c r="T87" s="317">
        <v>4878263</v>
      </c>
      <c r="U87" s="317">
        <v>38939281</v>
      </c>
      <c r="V87" s="317">
        <v>9193647</v>
      </c>
      <c r="W87" s="317">
        <v>0</v>
      </c>
      <c r="X87" s="317">
        <v>0</v>
      </c>
      <c r="Y87" s="317">
        <v>42369090</v>
      </c>
      <c r="Z87" s="317">
        <v>0</v>
      </c>
      <c r="AA87" s="317">
        <v>714429</v>
      </c>
      <c r="AB87" s="317">
        <v>48455174</v>
      </c>
      <c r="AC87" s="317">
        <v>48402968</v>
      </c>
      <c r="AD87" s="317">
        <v>1040064</v>
      </c>
      <c r="AE87" s="317">
        <v>1370503</v>
      </c>
      <c r="AF87" s="317">
        <v>0</v>
      </c>
      <c r="AG87" s="317">
        <v>34646037</v>
      </c>
      <c r="AH87" s="317">
        <v>0</v>
      </c>
      <c r="AI87" s="317">
        <v>0</v>
      </c>
      <c r="AJ87" s="317">
        <v>38656</v>
      </c>
      <c r="AK87" s="317">
        <v>1267966</v>
      </c>
      <c r="AL87" s="317">
        <v>333300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10673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411096385</v>
      </c>
    </row>
    <row r="88" spans="1:84" x14ac:dyDescent="0.35">
      <c r="A88" s="22" t="s">
        <v>288</v>
      </c>
      <c r="B88" s="16"/>
      <c r="C88" s="317">
        <v>194197</v>
      </c>
      <c r="D88" s="317">
        <v>0</v>
      </c>
      <c r="E88" s="317">
        <v>7113647</v>
      </c>
      <c r="F88" s="317">
        <v>0</v>
      </c>
      <c r="G88" s="317">
        <v>0</v>
      </c>
      <c r="H88" s="317">
        <v>0</v>
      </c>
      <c r="I88" s="317">
        <v>0</v>
      </c>
      <c r="J88" s="317">
        <v>0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230171271</v>
      </c>
      <c r="Q88" s="317">
        <v>14989559</v>
      </c>
      <c r="R88" s="317">
        <v>67144</v>
      </c>
      <c r="S88" s="317">
        <v>0</v>
      </c>
      <c r="T88" s="317">
        <v>539525</v>
      </c>
      <c r="U88" s="317">
        <v>38386760</v>
      </c>
      <c r="V88" s="317">
        <v>11866517</v>
      </c>
      <c r="W88" s="317">
        <v>0</v>
      </c>
      <c r="X88" s="317">
        <v>0</v>
      </c>
      <c r="Y88" s="317">
        <v>87549874</v>
      </c>
      <c r="Z88" s="317">
        <v>0</v>
      </c>
      <c r="AA88" s="317">
        <v>6527233</v>
      </c>
      <c r="AB88" s="317">
        <v>131812811</v>
      </c>
      <c r="AC88" s="317">
        <v>3181904</v>
      </c>
      <c r="AD88" s="317">
        <v>49884</v>
      </c>
      <c r="AE88" s="317">
        <v>969220</v>
      </c>
      <c r="AF88" s="317">
        <v>0</v>
      </c>
      <c r="AG88" s="317">
        <v>107393045</v>
      </c>
      <c r="AH88" s="317">
        <v>0</v>
      </c>
      <c r="AI88" s="317">
        <v>0</v>
      </c>
      <c r="AJ88" s="317">
        <v>10092907</v>
      </c>
      <c r="AK88" s="317">
        <v>227514</v>
      </c>
      <c r="AL88" s="317">
        <v>27010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10549311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661709333</v>
      </c>
    </row>
    <row r="89" spans="1:84" x14ac:dyDescent="0.35">
      <c r="A89" s="22" t="s">
        <v>289</v>
      </c>
      <c r="B89" s="16"/>
      <c r="C89" s="28">
        <f t="shared" ref="C89:AV89" si="21">C87+C88</f>
        <v>9894713</v>
      </c>
      <c r="D89" s="28">
        <f t="shared" si="21"/>
        <v>0</v>
      </c>
      <c r="E89" s="28">
        <f t="shared" si="21"/>
        <v>103470115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298464008</v>
      </c>
      <c r="Q89" s="28">
        <f t="shared" si="21"/>
        <v>20134085</v>
      </c>
      <c r="R89" s="28">
        <f t="shared" si="21"/>
        <v>9231</v>
      </c>
      <c r="S89" s="28">
        <f t="shared" si="21"/>
        <v>0</v>
      </c>
      <c r="T89" s="28">
        <f t="shared" si="21"/>
        <v>5417788</v>
      </c>
      <c r="U89" s="28">
        <f t="shared" si="21"/>
        <v>77326041</v>
      </c>
      <c r="V89" s="28">
        <f t="shared" si="21"/>
        <v>21060164</v>
      </c>
      <c r="W89" s="28">
        <f t="shared" si="21"/>
        <v>0</v>
      </c>
      <c r="X89" s="28">
        <f t="shared" si="21"/>
        <v>0</v>
      </c>
      <c r="Y89" s="28">
        <f t="shared" si="21"/>
        <v>129918964</v>
      </c>
      <c r="Z89" s="28">
        <f t="shared" si="21"/>
        <v>0</v>
      </c>
      <c r="AA89" s="28">
        <f t="shared" si="21"/>
        <v>7241662</v>
      </c>
      <c r="AB89" s="28">
        <f t="shared" si="21"/>
        <v>180267985</v>
      </c>
      <c r="AC89" s="28">
        <f t="shared" si="21"/>
        <v>51584872</v>
      </c>
      <c r="AD89" s="28">
        <f t="shared" si="21"/>
        <v>1089948</v>
      </c>
      <c r="AE89" s="28">
        <f t="shared" si="21"/>
        <v>2339723</v>
      </c>
      <c r="AF89" s="28">
        <f t="shared" si="21"/>
        <v>0</v>
      </c>
      <c r="AG89" s="28">
        <f t="shared" si="21"/>
        <v>142039082</v>
      </c>
      <c r="AH89" s="28">
        <f t="shared" si="21"/>
        <v>0</v>
      </c>
      <c r="AI89" s="28">
        <f t="shared" si="21"/>
        <v>0</v>
      </c>
      <c r="AJ89" s="28">
        <f t="shared" si="21"/>
        <v>10131563</v>
      </c>
      <c r="AK89" s="28">
        <f t="shared" si="21"/>
        <v>1495480</v>
      </c>
      <c r="AL89" s="28">
        <f t="shared" si="21"/>
        <v>360310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10559984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1072805718</v>
      </c>
    </row>
    <row r="90" spans="1:84" x14ac:dyDescent="0.35">
      <c r="A90" s="35" t="s">
        <v>290</v>
      </c>
      <c r="B90" s="28"/>
      <c r="C90" s="317">
        <v>7985</v>
      </c>
      <c r="D90" s="317">
        <v>0</v>
      </c>
      <c r="E90" s="317">
        <v>74190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37467</v>
      </c>
      <c r="Q90" s="317">
        <v>3403</v>
      </c>
      <c r="R90" s="317">
        <v>347</v>
      </c>
      <c r="S90" s="317">
        <v>4018</v>
      </c>
      <c r="T90" s="317">
        <v>553</v>
      </c>
      <c r="U90" s="317">
        <v>5310</v>
      </c>
      <c r="V90" s="317">
        <v>4567</v>
      </c>
      <c r="W90" s="317">
        <v>0</v>
      </c>
      <c r="X90" s="317">
        <v>0</v>
      </c>
      <c r="Y90" s="317">
        <v>0</v>
      </c>
      <c r="Z90" s="317">
        <v>223</v>
      </c>
      <c r="AA90" s="317">
        <v>1840</v>
      </c>
      <c r="AB90" s="317">
        <v>3207</v>
      </c>
      <c r="AC90" s="317">
        <v>2610</v>
      </c>
      <c r="AD90" s="317">
        <v>0</v>
      </c>
      <c r="AE90" s="317">
        <v>2765</v>
      </c>
      <c r="AF90" s="317">
        <v>0</v>
      </c>
      <c r="AG90" s="317">
        <v>16624</v>
      </c>
      <c r="AH90" s="317">
        <v>0</v>
      </c>
      <c r="AI90" s="317">
        <v>0</v>
      </c>
      <c r="AJ90" s="317">
        <v>679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31901</v>
      </c>
      <c r="AW90" s="317">
        <v>0</v>
      </c>
      <c r="AX90" s="317">
        <v>0</v>
      </c>
      <c r="AY90" s="317">
        <v>11665</v>
      </c>
      <c r="AZ90" s="317">
        <v>0</v>
      </c>
      <c r="BA90" s="317">
        <v>612</v>
      </c>
      <c r="BB90" s="317">
        <v>1277</v>
      </c>
      <c r="BC90" s="317">
        <v>0</v>
      </c>
      <c r="BD90" s="317">
        <v>1670</v>
      </c>
      <c r="BE90" s="317">
        <v>32294</v>
      </c>
      <c r="BF90" s="317">
        <v>0</v>
      </c>
      <c r="BG90" s="317">
        <v>311</v>
      </c>
      <c r="BH90" s="317">
        <v>1872</v>
      </c>
      <c r="BI90" s="317">
        <v>0</v>
      </c>
      <c r="BJ90" s="317">
        <v>299</v>
      </c>
      <c r="BK90" s="317">
        <v>0</v>
      </c>
      <c r="BL90" s="317">
        <v>5024</v>
      </c>
      <c r="BM90" s="317">
        <v>0</v>
      </c>
      <c r="BN90" s="317">
        <v>6775</v>
      </c>
      <c r="BO90" s="317">
        <v>0</v>
      </c>
      <c r="BP90" s="317">
        <v>0</v>
      </c>
      <c r="BQ90" s="317">
        <v>0</v>
      </c>
      <c r="BR90" s="317">
        <v>0</v>
      </c>
      <c r="BS90" s="317">
        <v>430</v>
      </c>
      <c r="BT90" s="317">
        <v>706</v>
      </c>
      <c r="BU90" s="317">
        <v>0</v>
      </c>
      <c r="BV90" s="317">
        <v>428</v>
      </c>
      <c r="BW90" s="317">
        <v>456</v>
      </c>
      <c r="BX90" s="317">
        <v>0</v>
      </c>
      <c r="BY90" s="317">
        <v>2223</v>
      </c>
      <c r="BZ90" s="317">
        <v>0</v>
      </c>
      <c r="CA90" s="317">
        <v>3882</v>
      </c>
      <c r="CB90" s="317">
        <v>0</v>
      </c>
      <c r="CC90" s="317">
        <v>0</v>
      </c>
      <c r="CD90" s="234" t="s">
        <v>248</v>
      </c>
      <c r="CE90" s="28">
        <f t="shared" si="20"/>
        <v>267613</v>
      </c>
      <c r="CF90" s="28">
        <f>BE59-CE90</f>
        <v>-3</v>
      </c>
    </row>
    <row r="91" spans="1:84" x14ac:dyDescent="0.35">
      <c r="A91" s="22" t="s">
        <v>291</v>
      </c>
      <c r="B91" s="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2191</v>
      </c>
      <c r="D92" s="317">
        <v>0</v>
      </c>
      <c r="E92" s="317">
        <v>20356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10280</v>
      </c>
      <c r="Q92" s="317">
        <v>934</v>
      </c>
      <c r="R92" s="317">
        <v>95</v>
      </c>
      <c r="S92" s="317">
        <v>1102</v>
      </c>
      <c r="T92" s="317">
        <v>152</v>
      </c>
      <c r="U92" s="317">
        <v>1457</v>
      </c>
      <c r="V92" s="317">
        <v>1253</v>
      </c>
      <c r="W92" s="317">
        <v>0</v>
      </c>
      <c r="X92" s="317">
        <v>0</v>
      </c>
      <c r="Y92" s="317">
        <v>0</v>
      </c>
      <c r="Z92" s="317">
        <v>61</v>
      </c>
      <c r="AA92" s="317">
        <v>505</v>
      </c>
      <c r="AB92" s="317">
        <v>880</v>
      </c>
      <c r="AC92" s="317">
        <v>716</v>
      </c>
      <c r="AD92" s="317">
        <v>0</v>
      </c>
      <c r="AE92" s="317">
        <v>759</v>
      </c>
      <c r="AF92" s="317">
        <v>0</v>
      </c>
      <c r="AG92" s="317">
        <v>4561</v>
      </c>
      <c r="AH92" s="317">
        <v>0</v>
      </c>
      <c r="AI92" s="317">
        <v>0</v>
      </c>
      <c r="AJ92" s="317">
        <v>186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8753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168</v>
      </c>
      <c r="BB92" s="317">
        <v>350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514</v>
      </c>
      <c r="BI92" s="317">
        <v>0</v>
      </c>
      <c r="BJ92" s="25" t="s">
        <v>248</v>
      </c>
      <c r="BK92" s="317">
        <v>0</v>
      </c>
      <c r="BL92" s="317">
        <v>1378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118</v>
      </c>
      <c r="BT92" s="317">
        <v>194</v>
      </c>
      <c r="BU92" s="317">
        <v>0</v>
      </c>
      <c r="BV92" s="317">
        <v>117</v>
      </c>
      <c r="BW92" s="317">
        <v>125</v>
      </c>
      <c r="BX92" s="317">
        <v>0</v>
      </c>
      <c r="BY92" s="317">
        <v>610</v>
      </c>
      <c r="BZ92" s="317">
        <v>0</v>
      </c>
      <c r="CA92" s="317">
        <v>1065</v>
      </c>
      <c r="CB92" s="317">
        <v>0</v>
      </c>
      <c r="CC92" s="25" t="s">
        <v>248</v>
      </c>
      <c r="CD92" s="25" t="s">
        <v>248</v>
      </c>
      <c r="CE92" s="28">
        <f t="shared" si="20"/>
        <v>58880</v>
      </c>
      <c r="CF92" s="16"/>
    </row>
    <row r="93" spans="1:84" x14ac:dyDescent="0.35">
      <c r="A93" s="22" t="s">
        <v>293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294</v>
      </c>
      <c r="B94" s="16"/>
      <c r="C94" s="321">
        <v>20.63</v>
      </c>
      <c r="D94" s="321">
        <v>0</v>
      </c>
      <c r="E94" s="321">
        <v>146.65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33.72</v>
      </c>
      <c r="Q94" s="322">
        <v>5.46</v>
      </c>
      <c r="R94" s="322">
        <v>0</v>
      </c>
      <c r="S94" s="323">
        <v>0</v>
      </c>
      <c r="T94" s="323">
        <v>3.23</v>
      </c>
      <c r="U94" s="324">
        <v>0</v>
      </c>
      <c r="V94" s="322">
        <v>0.03</v>
      </c>
      <c r="W94" s="322">
        <v>0</v>
      </c>
      <c r="X94" s="322">
        <v>0</v>
      </c>
      <c r="Y94" s="322">
        <v>0</v>
      </c>
      <c r="Z94" s="322">
        <v>0</v>
      </c>
      <c r="AA94" s="322">
        <v>0</v>
      </c>
      <c r="AB94" s="323">
        <v>0</v>
      </c>
      <c r="AC94" s="322">
        <v>0</v>
      </c>
      <c r="AD94" s="322">
        <v>0.02</v>
      </c>
      <c r="AE94" s="322">
        <v>0</v>
      </c>
      <c r="AF94" s="322">
        <v>0</v>
      </c>
      <c r="AG94" s="322">
        <v>44.38</v>
      </c>
      <c r="AH94" s="322">
        <v>0</v>
      </c>
      <c r="AI94" s="322">
        <v>0</v>
      </c>
      <c r="AJ94" s="322">
        <v>7.39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0.11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261.62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8" t="s">
        <v>1364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99208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306</v>
      </c>
      <c r="D103" s="329" t="s">
        <v>5</v>
      </c>
      <c r="E103" s="330" t="s">
        <v>5</v>
      </c>
      <c r="F103" s="12"/>
    </row>
    <row r="104" spans="1:6" x14ac:dyDescent="0.35">
      <c r="A104" s="28" t="s">
        <v>311</v>
      </c>
      <c r="B104" s="36" t="s">
        <v>299</v>
      </c>
      <c r="C104" s="334" t="s">
        <v>312</v>
      </c>
      <c r="D104" s="329" t="s">
        <v>5</v>
      </c>
      <c r="E104" s="330" t="s">
        <v>5</v>
      </c>
      <c r="F104" s="12"/>
    </row>
    <row r="105" spans="1:6" x14ac:dyDescent="0.35">
      <c r="A105" s="28" t="s">
        <v>313</v>
      </c>
      <c r="B105" s="36" t="s">
        <v>299</v>
      </c>
      <c r="C105" s="334" t="s">
        <v>1365</v>
      </c>
      <c r="D105" s="329" t="s">
        <v>5</v>
      </c>
      <c r="E105" s="330" t="s">
        <v>5</v>
      </c>
      <c r="F105" s="12"/>
    </row>
    <row r="106" spans="1:6" x14ac:dyDescent="0.35">
      <c r="A106" s="28" t="s">
        <v>315</v>
      </c>
      <c r="B106" s="36" t="s">
        <v>299</v>
      </c>
      <c r="C106" s="332" t="s">
        <v>316</v>
      </c>
      <c r="D106" s="329" t="s">
        <v>5</v>
      </c>
      <c r="E106" s="330" t="s">
        <v>5</v>
      </c>
      <c r="F106" s="12"/>
    </row>
    <row r="107" spans="1:6" x14ac:dyDescent="0.35">
      <c r="A107" s="28" t="s">
        <v>317</v>
      </c>
      <c r="B107" s="36" t="s">
        <v>299</v>
      </c>
      <c r="C107" s="335" t="s">
        <v>318</v>
      </c>
      <c r="D107" s="329" t="s">
        <v>5</v>
      </c>
      <c r="E107" s="330" t="s">
        <v>5</v>
      </c>
      <c r="F107" s="12"/>
    </row>
    <row r="108" spans="1:6" x14ac:dyDescent="0.35">
      <c r="A108" s="28" t="s">
        <v>319</v>
      </c>
      <c r="B108" s="36" t="s">
        <v>299</v>
      </c>
      <c r="C108" s="335" t="s">
        <v>320</v>
      </c>
      <c r="D108" s="329" t="s">
        <v>5</v>
      </c>
      <c r="E108" s="330" t="s">
        <v>5</v>
      </c>
      <c r="F108" s="12"/>
    </row>
    <row r="109" spans="1:6" x14ac:dyDescent="0.35">
      <c r="A109" s="40" t="s">
        <v>321</v>
      </c>
      <c r="B109" s="36" t="s">
        <v>299</v>
      </c>
      <c r="C109" s="332" t="s">
        <v>1366</v>
      </c>
      <c r="D109" s="329"/>
      <c r="E109" s="330" t="s">
        <v>5</v>
      </c>
      <c r="F109" s="12"/>
    </row>
    <row r="110" spans="1:6" x14ac:dyDescent="0.35">
      <c r="A110" s="40" t="s">
        <v>323</v>
      </c>
      <c r="B110" s="36" t="s">
        <v>299</v>
      </c>
      <c r="C110" s="336" t="s">
        <v>1367</v>
      </c>
      <c r="D110" s="329" t="s">
        <v>5</v>
      </c>
      <c r="E110" s="330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37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37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8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37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37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37">
        <v>7227</v>
      </c>
      <c r="D127" s="339">
        <v>37597</v>
      </c>
      <c r="E127" s="16"/>
    </row>
    <row r="128" spans="1:5" x14ac:dyDescent="0.35">
      <c r="A128" s="16" t="s">
        <v>338</v>
      </c>
      <c r="B128" s="42" t="s">
        <v>299</v>
      </c>
      <c r="C128" s="337"/>
      <c r="D128" s="339"/>
      <c r="E128" s="16"/>
    </row>
    <row r="129" spans="1:5" x14ac:dyDescent="0.35">
      <c r="A129" s="16" t="s">
        <v>339</v>
      </c>
      <c r="B129" s="42" t="s">
        <v>299</v>
      </c>
      <c r="C129" s="337"/>
      <c r="D129" s="339"/>
      <c r="E129" s="16"/>
    </row>
    <row r="130" spans="1:5" x14ac:dyDescent="0.35">
      <c r="A130" s="16" t="s">
        <v>340</v>
      </c>
      <c r="B130" s="42" t="s">
        <v>299</v>
      </c>
      <c r="C130" s="337">
        <v>1034</v>
      </c>
      <c r="D130" s="339">
        <v>1759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37">
        <v>12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37">
        <v>33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37">
        <v>111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37">
        <v>8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37">
        <v>18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37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7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37">
        <v>0</v>
      </c>
      <c r="D139" s="16"/>
      <c r="E139" s="16"/>
    </row>
    <row r="140" spans="1:5" x14ac:dyDescent="0.35">
      <c r="A140" s="16" t="s">
        <v>349</v>
      </c>
      <c r="B140" s="42"/>
      <c r="C140" s="337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37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37">
        <v>0</v>
      </c>
      <c r="D142" s="16"/>
      <c r="E142" s="16"/>
    </row>
    <row r="143" spans="1:5" x14ac:dyDescent="0.35">
      <c r="A143" s="16" t="s">
        <v>351</v>
      </c>
      <c r="B143" s="16"/>
      <c r="C143" s="23">
        <v>182</v>
      </c>
      <c r="D143" s="16"/>
      <c r="E143" s="28">
        <f>SUM(C132:C142)</f>
        <v>182</v>
      </c>
    </row>
    <row r="144" spans="1:5" x14ac:dyDescent="0.35">
      <c r="A144" s="16" t="s">
        <v>352</v>
      </c>
      <c r="B144" s="42" t="s">
        <v>299</v>
      </c>
      <c r="C144" s="337">
        <v>197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39">
        <v>3528</v>
      </c>
      <c r="C154" s="339">
        <v>1543</v>
      </c>
      <c r="D154" s="339">
        <v>2156</v>
      </c>
      <c r="E154" s="28">
        <f>SUM(B154:D154)</f>
        <v>7227</v>
      </c>
    </row>
    <row r="155" spans="1:6" x14ac:dyDescent="0.35">
      <c r="A155" s="16" t="s">
        <v>242</v>
      </c>
      <c r="B155" s="339">
        <v>18352</v>
      </c>
      <c r="C155" s="339">
        <v>8028</v>
      </c>
      <c r="D155" s="339">
        <v>11217</v>
      </c>
      <c r="E155" s="28">
        <f>SUM(B155:D155)</f>
        <v>37597</v>
      </c>
    </row>
    <row r="156" spans="1:6" x14ac:dyDescent="0.35">
      <c r="A156" s="16" t="s">
        <v>359</v>
      </c>
      <c r="B156" s="339">
        <v>93351</v>
      </c>
      <c r="C156" s="339">
        <v>40837</v>
      </c>
      <c r="D156" s="339">
        <v>57056</v>
      </c>
      <c r="E156" s="28">
        <f>SUM(B156:D156)</f>
        <v>191244</v>
      </c>
    </row>
    <row r="157" spans="1:6" x14ac:dyDescent="0.35">
      <c r="A157" s="16" t="s">
        <v>287</v>
      </c>
      <c r="B157" s="339">
        <v>232786142</v>
      </c>
      <c r="C157" s="339">
        <v>92447879</v>
      </c>
      <c r="D157" s="339">
        <v>85862364</v>
      </c>
      <c r="E157" s="28">
        <f>SUM(B157:D157)</f>
        <v>411096385</v>
      </c>
      <c r="F157" s="14"/>
    </row>
    <row r="158" spans="1:6" x14ac:dyDescent="0.35">
      <c r="A158" s="16" t="s">
        <v>288</v>
      </c>
      <c r="B158" s="339">
        <v>290874528</v>
      </c>
      <c r="C158" s="339">
        <v>136634601</v>
      </c>
      <c r="D158" s="339">
        <v>234200205</v>
      </c>
      <c r="E158" s="28">
        <f>SUM(B158:D158)</f>
        <v>661709334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359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359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37">
        <v>5536749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37"/>
      <c r="D182" s="16"/>
      <c r="E182" s="16"/>
    </row>
    <row r="183" spans="1:5" x14ac:dyDescent="0.35">
      <c r="A183" s="21" t="s">
        <v>370</v>
      </c>
      <c r="B183" s="42" t="s">
        <v>299</v>
      </c>
      <c r="C183" s="337">
        <v>123613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37">
        <v>-588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37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37">
        <v>1615631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37">
        <v>640500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37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7915905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37">
        <v>155540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37">
        <v>2528810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2684350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37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37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0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37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37">
        <v>2002395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4774782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6777177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37">
        <v>-272361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37">
        <v>1863481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1591120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39">
        <v>3177599</v>
      </c>
      <c r="C211" s="337">
        <v>0</v>
      </c>
      <c r="D211" s="339">
        <v>0</v>
      </c>
      <c r="E211" s="28">
        <f t="shared" ref="E211:E219" si="22">SUM(B211:C211)-D211</f>
        <v>3177599</v>
      </c>
    </row>
    <row r="212" spans="1:5" x14ac:dyDescent="0.35">
      <c r="A212" s="16" t="s">
        <v>394</v>
      </c>
      <c r="B212" s="339">
        <v>3636126</v>
      </c>
      <c r="C212" s="337">
        <v>0</v>
      </c>
      <c r="D212" s="339">
        <v>0</v>
      </c>
      <c r="E212" s="28">
        <f t="shared" si="22"/>
        <v>3636126</v>
      </c>
    </row>
    <row r="213" spans="1:5" x14ac:dyDescent="0.35">
      <c r="A213" s="16" t="s">
        <v>395</v>
      </c>
      <c r="B213" s="339">
        <v>97361927</v>
      </c>
      <c r="C213" s="337">
        <v>1213847</v>
      </c>
      <c r="D213" s="339">
        <v>0</v>
      </c>
      <c r="E213" s="28">
        <f t="shared" si="22"/>
        <v>98575774</v>
      </c>
    </row>
    <row r="214" spans="1:5" x14ac:dyDescent="0.35">
      <c r="A214" s="16" t="s">
        <v>396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397</v>
      </c>
      <c r="B215" s="339">
        <v>6679951</v>
      </c>
      <c r="C215" s="337">
        <v>0</v>
      </c>
      <c r="D215" s="339">
        <v>0</v>
      </c>
      <c r="E215" s="28">
        <f t="shared" si="22"/>
        <v>6679951</v>
      </c>
    </row>
    <row r="216" spans="1:5" x14ac:dyDescent="0.35">
      <c r="A216" s="16" t="s">
        <v>398</v>
      </c>
      <c r="B216" s="339">
        <v>43745771</v>
      </c>
      <c r="C216" s="337">
        <v>2936794</v>
      </c>
      <c r="D216" s="339">
        <v>0</v>
      </c>
      <c r="E216" s="28">
        <f t="shared" si="22"/>
        <v>46682565</v>
      </c>
    </row>
    <row r="217" spans="1:5" x14ac:dyDescent="0.35">
      <c r="A217" s="16" t="s">
        <v>399</v>
      </c>
      <c r="B217" s="339">
        <v>0</v>
      </c>
      <c r="C217" s="337">
        <v>107138</v>
      </c>
      <c r="D217" s="339">
        <v>0</v>
      </c>
      <c r="E217" s="28">
        <f t="shared" si="22"/>
        <v>107138</v>
      </c>
    </row>
    <row r="218" spans="1:5" x14ac:dyDescent="0.35">
      <c r="A218" s="16" t="s">
        <v>400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401</v>
      </c>
      <c r="B219" s="339">
        <v>2869227</v>
      </c>
      <c r="C219" s="337">
        <v>220715</v>
      </c>
      <c r="D219" s="339">
        <v>0</v>
      </c>
      <c r="E219" s="28">
        <f t="shared" si="22"/>
        <v>3089942</v>
      </c>
    </row>
    <row r="220" spans="1:5" x14ac:dyDescent="0.35">
      <c r="A220" s="16" t="s">
        <v>230</v>
      </c>
      <c r="B220" s="28">
        <f>SUM(B211:B219)</f>
        <v>157470601</v>
      </c>
      <c r="C220" s="235">
        <f>SUM(C211:C219)</f>
        <v>4478494</v>
      </c>
      <c r="D220" s="28">
        <f>SUM(D211:D219)</f>
        <v>0</v>
      </c>
      <c r="E220" s="28">
        <f>SUM(E211:E219)</f>
        <v>161949095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39">
        <v>3537842</v>
      </c>
      <c r="C225" s="337">
        <v>88486</v>
      </c>
      <c r="D225" s="339">
        <v>0</v>
      </c>
      <c r="E225" s="28">
        <f t="shared" ref="E225:E232" si="23">SUM(B225:C225)-D225</f>
        <v>3626328</v>
      </c>
    </row>
    <row r="226" spans="1:6" x14ac:dyDescent="0.35">
      <c r="A226" s="16" t="s">
        <v>395</v>
      </c>
      <c r="B226" s="339">
        <v>64599543</v>
      </c>
      <c r="C226" s="337">
        <v>2912510</v>
      </c>
      <c r="D226" s="339">
        <v>0</v>
      </c>
      <c r="E226" s="28">
        <f t="shared" si="23"/>
        <v>67512053</v>
      </c>
    </row>
    <row r="227" spans="1:6" x14ac:dyDescent="0.35">
      <c r="A227" s="16" t="s">
        <v>396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397</v>
      </c>
      <c r="B228" s="339">
        <v>6017110</v>
      </c>
      <c r="C228" s="337">
        <v>98111</v>
      </c>
      <c r="D228" s="339">
        <v>0</v>
      </c>
      <c r="E228" s="28">
        <f t="shared" si="23"/>
        <v>6115221</v>
      </c>
    </row>
    <row r="229" spans="1:6" x14ac:dyDescent="0.35">
      <c r="A229" s="16" t="s">
        <v>398</v>
      </c>
      <c r="B229" s="339">
        <v>38101942</v>
      </c>
      <c r="C229" s="337">
        <v>1973836</v>
      </c>
      <c r="D229" s="339">
        <v>0</v>
      </c>
      <c r="E229" s="28">
        <f t="shared" si="23"/>
        <v>40075778</v>
      </c>
    </row>
    <row r="230" spans="1:6" x14ac:dyDescent="0.35">
      <c r="A230" s="16" t="s">
        <v>399</v>
      </c>
      <c r="B230" s="339">
        <v>0</v>
      </c>
      <c r="C230" s="337">
        <v>24999</v>
      </c>
      <c r="D230" s="339">
        <v>0</v>
      </c>
      <c r="E230" s="28">
        <f t="shared" si="23"/>
        <v>24999</v>
      </c>
    </row>
    <row r="231" spans="1:6" x14ac:dyDescent="0.35">
      <c r="A231" s="16" t="s">
        <v>400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401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112256437</v>
      </c>
      <c r="C233" s="235">
        <f>SUM(C224:C232)</f>
        <v>5097942</v>
      </c>
      <c r="D233" s="28">
        <f>SUM(D224:D232)</f>
        <v>0</v>
      </c>
      <c r="E233" s="28">
        <f>SUM(E224:E232)</f>
        <v>117354379</v>
      </c>
    </row>
    <row r="234" spans="1:6" x14ac:dyDescent="0.35">
      <c r="A234" s="16"/>
      <c r="B234" s="16"/>
      <c r="C234" s="23"/>
      <c r="D234" s="16"/>
      <c r="E234" s="16"/>
      <c r="F234" s="11">
        <f>E220-E233</f>
        <v>44594716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3" t="s">
        <v>404</v>
      </c>
      <c r="C236" s="343"/>
      <c r="D236" s="34"/>
      <c r="E236" s="34"/>
    </row>
    <row r="237" spans="1:6" x14ac:dyDescent="0.35">
      <c r="A237" s="52" t="s">
        <v>404</v>
      </c>
      <c r="B237" s="34"/>
      <c r="C237" s="337">
        <v>2865199</v>
      </c>
      <c r="D237" s="36">
        <f>C237</f>
        <v>2865199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37">
        <v>414435989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37">
        <v>194445587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37">
        <v>8391494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37">
        <v>33213487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37">
        <v>147020174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37">
        <v>4384418.0500000007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801891149.04999995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37">
        <v>549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37">
        <v>4199934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37">
        <v>7606038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11805972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37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37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816562320.04999995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37">
        <v>71976151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37"/>
      <c r="D267" s="16"/>
      <c r="E267" s="16"/>
    </row>
    <row r="268" spans="1:5" x14ac:dyDescent="0.35">
      <c r="A268" s="16" t="s">
        <v>426</v>
      </c>
      <c r="B268" s="42" t="s">
        <v>299</v>
      </c>
      <c r="C268" s="337">
        <v>94663764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37">
        <v>47171599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37"/>
      <c r="D270" s="16"/>
      <c r="E270" s="16"/>
    </row>
    <row r="271" spans="1:5" x14ac:dyDescent="0.35">
      <c r="A271" s="16" t="s">
        <v>429</v>
      </c>
      <c r="B271" s="42" t="s">
        <v>299</v>
      </c>
      <c r="C271" s="337">
        <v>6650388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37"/>
      <c r="D272" s="16"/>
      <c r="E272" s="16"/>
    </row>
    <row r="273" spans="1:5" x14ac:dyDescent="0.35">
      <c r="A273" s="16" t="s">
        <v>431</v>
      </c>
      <c r="B273" s="42" t="s">
        <v>299</v>
      </c>
      <c r="C273" s="337">
        <v>4581114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37">
        <v>363067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37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131062885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37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37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37">
        <v>8061633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8061633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37">
        <v>3177599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37">
        <v>3636126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37">
        <v>98575774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37">
        <v>107138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37">
        <v>6679951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37">
        <v>46682565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37"/>
      <c r="D289" s="16"/>
      <c r="E289" s="16"/>
    </row>
    <row r="290" spans="1:5" x14ac:dyDescent="0.35">
      <c r="A290" s="16" t="s">
        <v>401</v>
      </c>
      <c r="B290" s="42" t="s">
        <v>299</v>
      </c>
      <c r="C290" s="337">
        <v>3089942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161949095</v>
      </c>
      <c r="E291" s="16"/>
    </row>
    <row r="292" spans="1:5" x14ac:dyDescent="0.35">
      <c r="A292" s="16" t="s">
        <v>443</v>
      </c>
      <c r="B292" s="42" t="s">
        <v>299</v>
      </c>
      <c r="C292" s="337">
        <v>117354379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44594716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37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37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37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37">
        <v>5178457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5178457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37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37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37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337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188897691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188897691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37"/>
      <c r="D314" s="16"/>
      <c r="E314" s="16"/>
    </row>
    <row r="315" spans="1:6" x14ac:dyDescent="0.35">
      <c r="A315" s="16" t="s">
        <v>460</v>
      </c>
      <c r="B315" s="42" t="s">
        <v>299</v>
      </c>
      <c r="C315" s="337">
        <v>7470496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37">
        <v>4292835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37"/>
      <c r="D317" s="16"/>
      <c r="E317" s="16"/>
    </row>
    <row r="318" spans="1:6" x14ac:dyDescent="0.35">
      <c r="A318" s="16" t="s">
        <v>463</v>
      </c>
      <c r="B318" s="42" t="s">
        <v>299</v>
      </c>
      <c r="C318" s="337"/>
      <c r="D318" s="16"/>
      <c r="E318" s="16"/>
    </row>
    <row r="319" spans="1:6" x14ac:dyDescent="0.35">
      <c r="A319" s="16" t="s">
        <v>464</v>
      </c>
      <c r="B319" s="42" t="s">
        <v>299</v>
      </c>
      <c r="C319" s="337"/>
      <c r="D319" s="16"/>
      <c r="E319" s="16"/>
    </row>
    <row r="320" spans="1:6" x14ac:dyDescent="0.35">
      <c r="A320" s="16" t="s">
        <v>465</v>
      </c>
      <c r="B320" s="42" t="s">
        <v>299</v>
      </c>
      <c r="C320" s="337"/>
      <c r="D320" s="16"/>
      <c r="E320" s="16"/>
    </row>
    <row r="321" spans="1:5" x14ac:dyDescent="0.35">
      <c r="A321" s="16" t="s">
        <v>466</v>
      </c>
      <c r="B321" s="42" t="s">
        <v>299</v>
      </c>
      <c r="C321" s="337"/>
      <c r="D321" s="16"/>
      <c r="E321" s="16"/>
    </row>
    <row r="322" spans="1:5" x14ac:dyDescent="0.35">
      <c r="A322" s="16" t="s">
        <v>467</v>
      </c>
      <c r="B322" s="42" t="s">
        <v>299</v>
      </c>
      <c r="C322" s="337">
        <v>10053740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37"/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21817071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37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37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37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37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37"/>
      <c r="D332" s="16"/>
      <c r="E332" s="16"/>
    </row>
    <row r="333" spans="1:5" x14ac:dyDescent="0.35">
      <c r="A333" s="16" t="s">
        <v>478</v>
      </c>
      <c r="B333" s="42" t="s">
        <v>299</v>
      </c>
      <c r="C333" s="337"/>
      <c r="D333" s="16"/>
      <c r="E333" s="16"/>
    </row>
    <row r="334" spans="1:5" x14ac:dyDescent="0.35">
      <c r="A334" s="22" t="s">
        <v>479</v>
      </c>
      <c r="B334" s="42" t="s">
        <v>299</v>
      </c>
      <c r="C334" s="337"/>
      <c r="D334" s="16"/>
      <c r="E334" s="16"/>
    </row>
    <row r="335" spans="1:5" x14ac:dyDescent="0.35">
      <c r="A335" s="16" t="s">
        <v>480</v>
      </c>
      <c r="B335" s="42" t="s">
        <v>299</v>
      </c>
      <c r="C335" s="337">
        <v>31977920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37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40"/>
      <c r="D337" s="16"/>
      <c r="E337" s="16"/>
    </row>
    <row r="338" spans="1:5" x14ac:dyDescent="0.35">
      <c r="A338" s="16" t="s">
        <v>483</v>
      </c>
      <c r="B338" s="42" t="s">
        <v>299</v>
      </c>
      <c r="C338" s="337">
        <v>320167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32298087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32298087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41">
        <v>134782532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38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38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38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38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38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188897690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188897691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38">
        <v>411096385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38">
        <v>661709334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1072805719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37">
        <v>2765199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37">
        <v>801891149.04999995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37">
        <v>11805972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37"/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816462320.04999995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256343398.95000005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37">
        <v>35264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37">
        <v>2017385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37">
        <v>1927496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37"/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37">
        <v>1686246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37">
        <v>236996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37"/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37">
        <v>75819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37">
        <v>1717654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37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42">
        <v>1027673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8724533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37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8724533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265067931.95000005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37">
        <v>74169348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7">
        <v>7915905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7">
        <v>7444425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37">
        <v>54840734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37"/>
      <c r="D393" s="16"/>
      <c r="E393" s="16"/>
    </row>
    <row r="394" spans="1:5" x14ac:dyDescent="0.35">
      <c r="A394" s="16" t="s">
        <v>525</v>
      </c>
      <c r="B394" s="42" t="s">
        <v>299</v>
      </c>
      <c r="C394" s="337">
        <v>27274961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7">
        <v>5097943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37">
        <v>2684350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37"/>
      <c r="D397" s="16"/>
      <c r="E397" s="16"/>
    </row>
    <row r="398" spans="1:5" x14ac:dyDescent="0.35">
      <c r="A398" s="16" t="s">
        <v>528</v>
      </c>
      <c r="B398" s="42" t="s">
        <v>299</v>
      </c>
      <c r="C398" s="337"/>
      <c r="D398" s="16"/>
      <c r="E398" s="16"/>
    </row>
    <row r="399" spans="1:5" x14ac:dyDescent="0.35">
      <c r="A399" s="16" t="s">
        <v>529</v>
      </c>
      <c r="B399" s="42" t="s">
        <v>299</v>
      </c>
      <c r="C399" s="337">
        <v>1591120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7">
        <v>171635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7">
        <v>4747881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37">
        <v>67678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7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7">
        <v>616544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7">
        <v>157665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7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7">
        <v>2791051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7">
        <v>80217535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7">
        <v>147895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7">
        <v>38941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7">
        <v>6706076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7">
        <v>2270114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327477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98260492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279279278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-14211346.049999952</v>
      </c>
      <c r="E417" s="28"/>
    </row>
    <row r="418" spans="1:13" x14ac:dyDescent="0.35">
      <c r="A418" s="28" t="s">
        <v>535</v>
      </c>
      <c r="B418" s="16"/>
      <c r="C418" s="342">
        <f>+[1]Template!D127</f>
        <v>1005253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37">
        <v>2017385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3022638</v>
      </c>
      <c r="E420" s="28"/>
      <c r="F420" s="11">
        <f>D420-C399</f>
        <v>1431518</v>
      </c>
    </row>
    <row r="421" spans="1:13" x14ac:dyDescent="0.35">
      <c r="A421" s="28" t="s">
        <v>538</v>
      </c>
      <c r="B421" s="16"/>
      <c r="C421" s="23"/>
      <c r="D421" s="28">
        <f>D417+D420</f>
        <v>-11188708.049999952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37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37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-11188708.049999952</v>
      </c>
      <c r="E424" s="16"/>
    </row>
    <row r="426" spans="1:13" ht="28.5" customHeight="1" x14ac:dyDescent="0.35">
      <c r="A426" s="353" t="s">
        <v>1370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542</v>
      </c>
      <c r="D612" s="227">
        <f>CE90-(BE90+CD90)</f>
        <v>235319</v>
      </c>
      <c r="E612" s="229">
        <f>SUM(C624:D647)+SUM(C668:D713)</f>
        <v>259961734.83377221</v>
      </c>
      <c r="F612" s="229">
        <f>CE64-(AX64+BD64+BE64+BG64+BJ64+BN64+BP64+BQ64+CB64+CC64+CD64)</f>
        <v>53977238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704.0899999999998</v>
      </c>
      <c r="I612" s="227">
        <f>CE92-(AX92+AY92+AZ92+BD92+BE92+BF92+BG92+BJ92+BN92+BO92+BP92+BQ92+BR92+CB92+CC92+CD92)</f>
        <v>58880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1072805718</v>
      </c>
      <c r="L612" s="233">
        <f>CE94-(AW94+AX94+AY94+AZ94+BA94+BB94+BC94+BD94+BE94+BF94+BG94+BH94+BI94+BJ94+BK94+BL94+BM94+BN94+BO94+BP94+BQ94+BR94+BS94+BT94+BU94+BV94+BW94+BX94+BY94+BZ94+CA94+CB94+CC94+CD94)</f>
        <v>261.62</v>
      </c>
    </row>
    <row r="613" spans="1:14" s="211" customFormat="1" ht="12.65" customHeight="1" x14ac:dyDescent="0.3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14339799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5" customHeight="1" x14ac:dyDescent="0.3">
      <c r="A615" s="222"/>
      <c r="B615" s="221" t="s">
        <v>554</v>
      </c>
      <c r="C615" s="227">
        <f>CD69-CD84</f>
        <v>0</v>
      </c>
      <c r="D615" s="227">
        <f>SUM(C614:C615)</f>
        <v>14339799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>
        <v>8310</v>
      </c>
      <c r="B616" s="226" t="s">
        <v>556</v>
      </c>
      <c r="C616" s="227">
        <f>AX85</f>
        <v>27411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0</v>
      </c>
      <c r="D617" s="227">
        <f>(D615/D612)*BJ90</f>
        <v>18220.372774829062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5" customHeight="1" x14ac:dyDescent="0.3">
      <c r="A618" s="222">
        <v>8470</v>
      </c>
      <c r="B618" s="226" t="s">
        <v>559</v>
      </c>
      <c r="C618" s="227">
        <f>BG85</f>
        <v>777</v>
      </c>
      <c r="D618" s="227">
        <f>(D615/D612)*BG90</f>
        <v>18951.625193885746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8610</v>
      </c>
      <c r="B619" s="226" t="s">
        <v>561</v>
      </c>
      <c r="C619" s="227">
        <f>BN85</f>
        <v>6909554.4100000001</v>
      </c>
      <c r="D619" s="227">
        <f>(D615/D612)*BN90</f>
        <v>412852.92825908656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8790</v>
      </c>
      <c r="B620" s="226" t="s">
        <v>563</v>
      </c>
      <c r="C620" s="227">
        <f>CC85</f>
        <v>5384427</v>
      </c>
      <c r="D620" s="227">
        <f>(D615/D612)*CC90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8770</v>
      </c>
      <c r="B622" s="221" t="s">
        <v>567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12772194.336227801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25968</v>
      </c>
      <c r="D624" s="227">
        <f>(D615/D612)*BD90</f>
        <v>101765.9616520553</v>
      </c>
      <c r="E624" s="229">
        <f>(E623/E612)*SUM(C624:D624)</f>
        <v>6275.7043170200268</v>
      </c>
      <c r="F624" s="229">
        <f>SUM(C624:E624)</f>
        <v>134009.66596907531</v>
      </c>
      <c r="G624" s="227"/>
      <c r="H624" s="229"/>
      <c r="I624" s="227"/>
      <c r="J624" s="227"/>
      <c r="N624" s="223" t="s">
        <v>571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5512894</v>
      </c>
      <c r="D625" s="227">
        <f>(D615/D612)*AY90</f>
        <v>710838.28902468563</v>
      </c>
      <c r="E625" s="229">
        <f>(E623/E612)*SUM(C625:D625)</f>
        <v>305778.53445588081</v>
      </c>
      <c r="F625" s="229">
        <f>(F624/F612)*AY64</f>
        <v>599.02754203574648</v>
      </c>
      <c r="G625" s="227">
        <f>SUM(C625:F625)</f>
        <v>6530109.8510226021</v>
      </c>
      <c r="H625" s="229"/>
      <c r="I625" s="227"/>
      <c r="J625" s="227"/>
      <c r="N625" s="223" t="s">
        <v>572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 t="e">
        <f>(G625/G612)*BR91</f>
        <v>#DIV/0!</v>
      </c>
      <c r="H626" s="229"/>
      <c r="I626" s="227"/>
      <c r="J626" s="227"/>
      <c r="N626" s="223" t="s">
        <v>573</v>
      </c>
    </row>
    <row r="627" spans="1:14" s="211" customFormat="1" ht="12.65" customHeight="1" x14ac:dyDescent="0.3">
      <c r="A627" s="222">
        <v>8620</v>
      </c>
      <c r="B627" s="221" t="s">
        <v>574</v>
      </c>
      <c r="C627" s="227">
        <f>BO85</f>
        <v>179534</v>
      </c>
      <c r="D627" s="227">
        <f>(D615/D612)*BO90</f>
        <v>0</v>
      </c>
      <c r="E627" s="229">
        <f>(E623/E612)*SUM(C627:D627)</f>
        <v>8820.6948589051644</v>
      </c>
      <c r="F627" s="229">
        <f>(F624/F612)*BO64</f>
        <v>0</v>
      </c>
      <c r="G627" s="227" t="e">
        <f>(G625/G612)*BO91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576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577</v>
      </c>
    </row>
    <row r="630" spans="1:14" s="211" customFormat="1" ht="12.65" customHeight="1" x14ac:dyDescent="0.3">
      <c r="A630" s="222">
        <v>8350</v>
      </c>
      <c r="B630" s="226" t="s">
        <v>578</v>
      </c>
      <c r="C630" s="227">
        <f>BA85</f>
        <v>926082</v>
      </c>
      <c r="D630" s="227">
        <f>(D615/D612)*BA90</f>
        <v>37293.873371890921</v>
      </c>
      <c r="E630" s="229">
        <f>(E623/E612)*SUM(C630:D630)</f>
        <v>47331.673184158491</v>
      </c>
      <c r="F630" s="229">
        <f>(F624/F612)*BA64</f>
        <v>0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579</v>
      </c>
    </row>
    <row r="631" spans="1:14" s="211" customFormat="1" ht="12.65" customHeight="1" x14ac:dyDescent="0.3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581</v>
      </c>
    </row>
    <row r="632" spans="1:14" s="211" customFormat="1" ht="12.65" customHeight="1" x14ac:dyDescent="0.3">
      <c r="A632" s="222">
        <v>8360</v>
      </c>
      <c r="B632" s="226" t="s">
        <v>582</v>
      </c>
      <c r="C632" s="227">
        <f>BB85</f>
        <v>4213737</v>
      </c>
      <c r="D632" s="227">
        <f>(D615/D612)*BB90</f>
        <v>77817.444927948862</v>
      </c>
      <c r="E632" s="229">
        <f>(E623/E612)*SUM(C632:D632)</f>
        <v>210848.5981991576</v>
      </c>
      <c r="F632" s="229">
        <f>(F624/F612)*BB64</f>
        <v>20.847290577230449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583</v>
      </c>
    </row>
    <row r="633" spans="1:14" s="211" customFormat="1" ht="12.65" customHeight="1" x14ac:dyDescent="0.3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585</v>
      </c>
    </row>
    <row r="634" spans="1:14" s="211" customFormat="1" ht="12.65" customHeight="1" x14ac:dyDescent="0.3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587</v>
      </c>
    </row>
    <row r="635" spans="1:14" s="211" customFormat="1" ht="12.65" customHeight="1" x14ac:dyDescent="0.3">
      <c r="A635" s="222">
        <v>8530</v>
      </c>
      <c r="B635" s="226" t="s">
        <v>588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589</v>
      </c>
    </row>
    <row r="636" spans="1:14" s="211" customFormat="1" ht="12.65" customHeight="1" x14ac:dyDescent="0.3">
      <c r="A636" s="222">
        <v>8480</v>
      </c>
      <c r="B636" s="226" t="s">
        <v>590</v>
      </c>
      <c r="C636" s="227">
        <f>BH85</f>
        <v>2181</v>
      </c>
      <c r="D636" s="227">
        <f>(D615/D612)*BH90</f>
        <v>114075.37737284282</v>
      </c>
      <c r="E636" s="229">
        <f>(E623/E612)*SUM(C636:D636)</f>
        <v>5711.7984905787944</v>
      </c>
      <c r="F636" s="229">
        <f>(F624/F612)*BH64</f>
        <v>0.17627219613949766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591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407819</v>
      </c>
      <c r="D637" s="227">
        <f>(D615/D612)*BL90</f>
        <v>306151.01277839864</v>
      </c>
      <c r="E637" s="229">
        <f>(E623/E612)*SUM(C637:D637)</f>
        <v>35078.100087598308</v>
      </c>
      <c r="F637" s="229">
        <f>(F624/F612)*BL64</f>
        <v>-0.35999251324263609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592</v>
      </c>
    </row>
    <row r="638" spans="1:14" s="211" customFormat="1" ht="12.65" customHeight="1" x14ac:dyDescent="0.3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594</v>
      </c>
    </row>
    <row r="639" spans="1:14" s="211" customFormat="1" ht="12.65" customHeight="1" x14ac:dyDescent="0.3">
      <c r="A639" s="222">
        <v>8660</v>
      </c>
      <c r="B639" s="226" t="s">
        <v>595</v>
      </c>
      <c r="C639" s="227">
        <f>BS85</f>
        <v>159849</v>
      </c>
      <c r="D639" s="227">
        <f>(D615/D612)*BS90</f>
        <v>26203.211682864534</v>
      </c>
      <c r="E639" s="229">
        <f>(E623/E612)*SUM(C639:D639)</f>
        <v>9140.9414767062408</v>
      </c>
      <c r="F639" s="229">
        <f>(F624/F612)*BS64</f>
        <v>3.1058664418381912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596</v>
      </c>
    </row>
    <row r="640" spans="1:14" s="211" customFormat="1" ht="12.65" customHeight="1" x14ac:dyDescent="0.3">
      <c r="A640" s="222">
        <v>8670</v>
      </c>
      <c r="B640" s="226" t="s">
        <v>597</v>
      </c>
      <c r="C640" s="227">
        <f>BT85</f>
        <v>720719</v>
      </c>
      <c r="D640" s="227">
        <f>(D615/D612)*BT90</f>
        <v>43022.017321168285</v>
      </c>
      <c r="E640" s="229">
        <f>(E623/E612)*SUM(C640:D640)</f>
        <v>37523.402057659434</v>
      </c>
      <c r="F640" s="229">
        <f>(F624/F612)*BT64</f>
        <v>4.0666740461478472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598</v>
      </c>
    </row>
    <row r="641" spans="1:14" s="211" customFormat="1" ht="12.65" customHeight="1" x14ac:dyDescent="0.3">
      <c r="A641" s="222">
        <v>8680</v>
      </c>
      <c r="B641" s="226" t="s">
        <v>599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600</v>
      </c>
    </row>
    <row r="642" spans="1:14" s="211" customFormat="1" ht="12.65" customHeight="1" x14ac:dyDescent="0.3">
      <c r="A642" s="222">
        <v>8690</v>
      </c>
      <c r="B642" s="226" t="s">
        <v>601</v>
      </c>
      <c r="C642" s="227">
        <f>BV85</f>
        <v>215</v>
      </c>
      <c r="D642" s="227">
        <f>(D615/D612)*BV90</f>
        <v>26081.336279688421</v>
      </c>
      <c r="E642" s="229">
        <f>(E623/E612)*SUM(C642:D642)</f>
        <v>1291.9667485283512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602</v>
      </c>
    </row>
    <row r="643" spans="1:14" s="211" customFormat="1" ht="12.65" customHeight="1" x14ac:dyDescent="0.3">
      <c r="A643" s="222">
        <v>8700</v>
      </c>
      <c r="B643" s="226" t="s">
        <v>603</v>
      </c>
      <c r="C643" s="227">
        <f>BW85</f>
        <v>4094801.85</v>
      </c>
      <c r="D643" s="227">
        <f>(D615/D612)*BW90</f>
        <v>27787.591924154018</v>
      </c>
      <c r="E643" s="229">
        <f>(E623/E612)*SUM(C643:D643)</f>
        <v>202547.16931476543</v>
      </c>
      <c r="F643" s="229">
        <f>(F624/F612)*BW64</f>
        <v>4.9654139757604979E-2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604</v>
      </c>
    </row>
    <row r="644" spans="1:14" s="211" customFormat="1" ht="12.65" customHeight="1" x14ac:dyDescent="0.3">
      <c r="A644" s="222">
        <v>8710</v>
      </c>
      <c r="B644" s="226" t="s">
        <v>605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606</v>
      </c>
    </row>
    <row r="645" spans="1:14" s="211" customFormat="1" ht="12.65" customHeight="1" x14ac:dyDescent="0.3">
      <c r="A645" s="222">
        <v>8720</v>
      </c>
      <c r="B645" s="226" t="s">
        <v>607</v>
      </c>
      <c r="C645" s="227">
        <f>BY85</f>
        <v>5599170.96</v>
      </c>
      <c r="D645" s="227">
        <f>(D615/D612)*BY90</f>
        <v>135464.51063025085</v>
      </c>
      <c r="E645" s="229">
        <f>(E623/E612)*SUM(C645:D645)</f>
        <v>281748.69168783323</v>
      </c>
      <c r="F645" s="229">
        <f>(F624/F612)*BY64</f>
        <v>316.2372852882346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608</v>
      </c>
    </row>
    <row r="646" spans="1:14" s="211" customFormat="1" ht="12.65" customHeight="1" x14ac:dyDescent="0.3">
      <c r="A646" s="222">
        <v>8730</v>
      </c>
      <c r="B646" s="226" t="s">
        <v>609</v>
      </c>
      <c r="C646" s="227">
        <f>BZ85</f>
        <v>1453044</v>
      </c>
      <c r="D646" s="227">
        <f>(D615/D612)*BZ90</f>
        <v>0</v>
      </c>
      <c r="E646" s="229">
        <f>(E623/E612)*SUM(C646:D646)</f>
        <v>71389.584928553886</v>
      </c>
      <c r="F646" s="229">
        <f>(F624/F612)*BZ64</f>
        <v>0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8740</v>
      </c>
      <c r="B647" s="226" t="s">
        <v>611</v>
      </c>
      <c r="C647" s="227">
        <f>CA85</f>
        <v>654164</v>
      </c>
      <c r="D647" s="227">
        <f>(D615/D612)*CA90</f>
        <v>236560.15756483751</v>
      </c>
      <c r="E647" s="229">
        <f>(E623/E612)*SUM(C647:D647)</f>
        <v>43762.217726641167</v>
      </c>
      <c r="F647" s="229">
        <f>(F624/F612)*CA64</f>
        <v>0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612</v>
      </c>
    </row>
    <row r="648" spans="1:14" s="211" customFormat="1" ht="12.65" customHeight="1" x14ac:dyDescent="0.3">
      <c r="A648" s="222"/>
      <c r="B648" s="222"/>
      <c r="C648" s="211">
        <f>SUM(C614:C647)</f>
        <v>50612147.219999999</v>
      </c>
      <c r="L648" s="225"/>
    </row>
    <row r="666" spans="1:14" s="211" customFormat="1" ht="12.65" customHeight="1" x14ac:dyDescent="0.3">
      <c r="C666" s="220" t="s">
        <v>613</v>
      </c>
      <c r="M666" s="220" t="s">
        <v>614</v>
      </c>
    </row>
    <row r="667" spans="1:14" s="211" customFormat="1" ht="12.65" customHeight="1" x14ac:dyDescent="0.3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5" customHeight="1" x14ac:dyDescent="0.3">
      <c r="A668" s="222">
        <v>6010</v>
      </c>
      <c r="B668" s="221" t="s">
        <v>342</v>
      </c>
      <c r="C668" s="227">
        <f>C85</f>
        <v>10787320</v>
      </c>
      <c r="D668" s="227">
        <f>(D615/D612)*C90</f>
        <v>486587.54718063562</v>
      </c>
      <c r="E668" s="229">
        <f>(E623/E612)*SUM(C668:D668)</f>
        <v>553898.97368291439</v>
      </c>
      <c r="F668" s="229">
        <f>(F624/F612)*C64</f>
        <v>1491.6252545603809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616</v>
      </c>
    </row>
    <row r="669" spans="1:14" s="211" customFormat="1" ht="12.65" customHeight="1" x14ac:dyDescent="0.3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617</v>
      </c>
    </row>
    <row r="670" spans="1:14" s="211" customFormat="1" ht="12.65" customHeight="1" x14ac:dyDescent="0.3">
      <c r="A670" s="222">
        <v>6070</v>
      </c>
      <c r="B670" s="221" t="s">
        <v>618</v>
      </c>
      <c r="C670" s="227">
        <f>E85</f>
        <v>58211841.379999995</v>
      </c>
      <c r="D670" s="227">
        <f>(D615/D612)*E90</f>
        <v>4520968.0808179537</v>
      </c>
      <c r="E670" s="229">
        <f>(E623/E612)*SUM(C670:D670)</f>
        <v>3082129.1225935705</v>
      </c>
      <c r="F670" s="229">
        <f>(F624/F612)*E64</f>
        <v>5545.3519837664326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619</v>
      </c>
    </row>
    <row r="671" spans="1:14" s="211" customFormat="1" ht="12.65" customHeight="1" x14ac:dyDescent="0.3">
      <c r="A671" s="222">
        <v>6100</v>
      </c>
      <c r="B671" s="221" t="s">
        <v>620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621</v>
      </c>
    </row>
    <row r="672" spans="1:14" s="211" customFormat="1" ht="12.65" customHeight="1" x14ac:dyDescent="0.3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623</v>
      </c>
    </row>
    <row r="673" spans="1:14" s="211" customFormat="1" ht="12.65" customHeight="1" x14ac:dyDescent="0.3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625</v>
      </c>
    </row>
    <row r="674" spans="1:14" s="211" customFormat="1" ht="12.65" customHeight="1" x14ac:dyDescent="0.3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627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0</v>
      </c>
      <c r="D675" s="227">
        <f>(D615/D612)*J90</f>
        <v>0</v>
      </c>
      <c r="E675" s="229">
        <f>(E623/E612)*SUM(C675:D675)</f>
        <v>0</v>
      </c>
      <c r="F675" s="229">
        <f>(F624/F612)*J64</f>
        <v>0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628</v>
      </c>
    </row>
    <row r="676" spans="1:14" s="211" customFormat="1" ht="12.65" customHeight="1" x14ac:dyDescent="0.3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629</v>
      </c>
    </row>
    <row r="677" spans="1:14" s="211" customFormat="1" ht="12.65" customHeight="1" x14ac:dyDescent="0.3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630</v>
      </c>
    </row>
    <row r="678" spans="1:14" s="211" customFormat="1" ht="12.65" customHeight="1" x14ac:dyDescent="0.3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632</v>
      </c>
    </row>
    <row r="679" spans="1:14" s="211" customFormat="1" ht="12.65" customHeight="1" x14ac:dyDescent="0.3">
      <c r="A679" s="222">
        <v>6400</v>
      </c>
      <c r="B679" s="221" t="s">
        <v>633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634</v>
      </c>
    </row>
    <row r="680" spans="1:14" s="211" customFormat="1" ht="12.65" customHeight="1" x14ac:dyDescent="0.3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636</v>
      </c>
    </row>
    <row r="681" spans="1:14" s="211" customFormat="1" ht="12.65" customHeight="1" x14ac:dyDescent="0.3">
      <c r="A681" s="222">
        <v>7020</v>
      </c>
      <c r="B681" s="221" t="s">
        <v>637</v>
      </c>
      <c r="C681" s="227">
        <f>P85</f>
        <v>46544881.280000001</v>
      </c>
      <c r="D681" s="227">
        <f>(D615/D612)*P90</f>
        <v>2283152.8653997337</v>
      </c>
      <c r="E681" s="229">
        <f>(E623/E612)*SUM(C681:D681)</f>
        <v>2398972.8394441903</v>
      </c>
      <c r="F681" s="229">
        <f>(F624/F612)*P64</f>
        <v>49103.192319096517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638</v>
      </c>
    </row>
    <row r="682" spans="1:14" s="211" customFormat="1" ht="12.65" customHeight="1" x14ac:dyDescent="0.3">
      <c r="A682" s="222">
        <v>7030</v>
      </c>
      <c r="B682" s="221" t="s">
        <v>639</v>
      </c>
      <c r="C682" s="227">
        <f>Q85</f>
        <v>2838814</v>
      </c>
      <c r="D682" s="227">
        <f>(D615/D612)*Q90</f>
        <v>207370.99850415817</v>
      </c>
      <c r="E682" s="229">
        <f>(E623/E612)*SUM(C682:D682)</f>
        <v>149662.28321977821</v>
      </c>
      <c r="F682" s="229">
        <f>(F624/F612)*Q64</f>
        <v>176.33426381419468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640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5244536</v>
      </c>
      <c r="D683" s="227">
        <f>(D615/D612)*R90</f>
        <v>21145.382451055801</v>
      </c>
      <c r="E683" s="229">
        <f>(E623/E612)*SUM(C683:D683)</f>
        <v>258708.48250926656</v>
      </c>
      <c r="F683" s="229">
        <f>(F624/F612)*R64</f>
        <v>1296.6905499929874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641</v>
      </c>
    </row>
    <row r="684" spans="1:14" s="211" customFormat="1" ht="12.65" customHeight="1" x14ac:dyDescent="0.3">
      <c r="A684" s="222">
        <v>7050</v>
      </c>
      <c r="B684" s="221" t="s">
        <v>642</v>
      </c>
      <c r="C684" s="227">
        <f>S85</f>
        <v>249557</v>
      </c>
      <c r="D684" s="227">
        <f>(D615/D612)*S90</f>
        <v>244847.68498081327</v>
      </c>
      <c r="E684" s="229">
        <f>(E623/E612)*SUM(C684:D684)</f>
        <v>24290.623854138419</v>
      </c>
      <c r="F684" s="229">
        <f>(F624/F612)*S64</f>
        <v>99.693099098331388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643</v>
      </c>
    </row>
    <row r="685" spans="1:14" s="211" customFormat="1" ht="12.65" customHeight="1" x14ac:dyDescent="0.3">
      <c r="A685" s="222">
        <v>7060</v>
      </c>
      <c r="B685" s="221" t="s">
        <v>644</v>
      </c>
      <c r="C685" s="227">
        <f>T85</f>
        <v>1440474</v>
      </c>
      <c r="D685" s="227">
        <f>(D615/D612)*T90</f>
        <v>33698.548978195555</v>
      </c>
      <c r="E685" s="229">
        <f>(E623/E612)*SUM(C685:D685)</f>
        <v>72427.65283406536</v>
      </c>
      <c r="F685" s="229">
        <f>(F624/F612)*T64</f>
        <v>841.32484781093149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645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10539461.98</v>
      </c>
      <c r="D686" s="227">
        <f>(D615/D612)*U90</f>
        <v>323579.19543258299</v>
      </c>
      <c r="E686" s="229">
        <f>(E623/E612)*SUM(C686:D686)</f>
        <v>533712.67530503019</v>
      </c>
      <c r="F686" s="229">
        <f>(F624/F612)*U64</f>
        <v>4124.8538017018336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646</v>
      </c>
    </row>
    <row r="687" spans="1:14" s="211" customFormat="1" ht="12.65" customHeight="1" x14ac:dyDescent="0.3">
      <c r="A687" s="222">
        <v>7110</v>
      </c>
      <c r="B687" s="221" t="s">
        <v>647</v>
      </c>
      <c r="C687" s="227">
        <f>V85</f>
        <v>4581674</v>
      </c>
      <c r="D687" s="227">
        <f>(D615/D612)*V90</f>
        <v>278302.48315265658</v>
      </c>
      <c r="E687" s="229">
        <f>(E623/E612)*SUM(C687:D687)</f>
        <v>238775.77271906513</v>
      </c>
      <c r="F687" s="229">
        <f>(F624/F612)*V64</f>
        <v>979.7556240411584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648</v>
      </c>
    </row>
    <row r="688" spans="1:14" s="211" customFormat="1" ht="12.65" customHeight="1" x14ac:dyDescent="0.3">
      <c r="A688" s="222">
        <v>7120</v>
      </c>
      <c r="B688" s="221" t="s">
        <v>649</v>
      </c>
      <c r="C688" s="227">
        <f>W85</f>
        <v>0</v>
      </c>
      <c r="D688" s="227">
        <f>(D615/D612)*W90</f>
        <v>0</v>
      </c>
      <c r="E688" s="229">
        <f>(E623/E612)*SUM(C688:D688)</f>
        <v>0</v>
      </c>
      <c r="F688" s="229">
        <f>(F624/F612)*W64</f>
        <v>0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650</v>
      </c>
    </row>
    <row r="689" spans="1:14" s="211" customFormat="1" ht="12.65" customHeight="1" x14ac:dyDescent="0.3">
      <c r="A689" s="222">
        <v>7130</v>
      </c>
      <c r="B689" s="221" t="s">
        <v>651</v>
      </c>
      <c r="C689" s="227">
        <f>X85</f>
        <v>0</v>
      </c>
      <c r="D689" s="227">
        <f>(D615/D612)*X90</f>
        <v>0</v>
      </c>
      <c r="E689" s="229">
        <f>(E623/E612)*SUM(C689:D689)</f>
        <v>0</v>
      </c>
      <c r="F689" s="229">
        <f>(F624/F612)*X64</f>
        <v>0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652</v>
      </c>
    </row>
    <row r="690" spans="1:14" s="211" customFormat="1" ht="12.65" customHeight="1" x14ac:dyDescent="0.3">
      <c r="A690" s="222">
        <v>7140</v>
      </c>
      <c r="B690" s="221" t="s">
        <v>653</v>
      </c>
      <c r="C690" s="227">
        <f>Y85</f>
        <v>12002697</v>
      </c>
      <c r="D690" s="227">
        <f>(D615/D612)*Y90</f>
        <v>0</v>
      </c>
      <c r="E690" s="229">
        <f>(E623/E612)*SUM(C690:D690)</f>
        <v>589705.16849675507</v>
      </c>
      <c r="F690" s="229">
        <f>(F624/F612)*Y64</f>
        <v>0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654</v>
      </c>
    </row>
    <row r="691" spans="1:14" s="211" customFormat="1" ht="12.65" customHeight="1" x14ac:dyDescent="0.3">
      <c r="A691" s="222">
        <v>7150</v>
      </c>
      <c r="B691" s="221" t="s">
        <v>655</v>
      </c>
      <c r="C691" s="227">
        <f>Z85</f>
        <v>102737</v>
      </c>
      <c r="D691" s="227">
        <f>(D615/D612)*Z90</f>
        <v>13589.107454136723</v>
      </c>
      <c r="E691" s="229">
        <f>(E623/E612)*SUM(C691:D691)</f>
        <v>5715.2244030498596</v>
      </c>
      <c r="F691" s="229">
        <f>(F624/F612)*Z64</f>
        <v>0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656</v>
      </c>
    </row>
    <row r="692" spans="1:14" s="211" customFormat="1" ht="12.65" customHeight="1" x14ac:dyDescent="0.3">
      <c r="A692" s="222">
        <v>7160</v>
      </c>
      <c r="B692" s="221" t="s">
        <v>657</v>
      </c>
      <c r="C692" s="227">
        <f>AA85</f>
        <v>1044317</v>
      </c>
      <c r="D692" s="227">
        <f>(D615/D612)*AA90</f>
        <v>112125.37092202499</v>
      </c>
      <c r="E692" s="229">
        <f>(E623/E612)*SUM(C692:D692)</f>
        <v>56817.233926788271</v>
      </c>
      <c r="F692" s="229">
        <f>(F624/F612)*AA64</f>
        <v>816.0086846555165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658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30984388.329999998</v>
      </c>
      <c r="D693" s="227">
        <f>(D615/D612)*AB90</f>
        <v>195427.20899289899</v>
      </c>
      <c r="E693" s="229">
        <f>(E623/E612)*SUM(C693:D693)</f>
        <v>1531897.2374391814</v>
      </c>
      <c r="F693" s="229">
        <f>(F624/F612)*AB64</f>
        <v>61505.70652217856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659</v>
      </c>
    </row>
    <row r="694" spans="1:14" s="211" customFormat="1" ht="12.65" customHeight="1" x14ac:dyDescent="0.3">
      <c r="A694" s="222">
        <v>7180</v>
      </c>
      <c r="B694" s="221" t="s">
        <v>660</v>
      </c>
      <c r="C694" s="227">
        <f>AC85</f>
        <v>6917335</v>
      </c>
      <c r="D694" s="227">
        <f>(D615/D612)*AC90</f>
        <v>159047.40114482894</v>
      </c>
      <c r="E694" s="229">
        <f>(E623/E612)*SUM(C694:D694)</f>
        <v>347670.1341552306</v>
      </c>
      <c r="F694" s="229">
        <f>(F624/F612)*AC64</f>
        <v>1438.7808363233496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661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41023</v>
      </c>
      <c r="D695" s="227">
        <f>(D615/D612)*AD90</f>
        <v>0</v>
      </c>
      <c r="E695" s="229">
        <f>(E623/E612)*SUM(C695:D695)</f>
        <v>2015.5032762421965</v>
      </c>
      <c r="F695" s="229">
        <f>(F624/F612)*AD64</f>
        <v>3.2895867589413297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662</v>
      </c>
    </row>
    <row r="696" spans="1:14" s="211" customFormat="1" ht="12.65" customHeight="1" x14ac:dyDescent="0.3">
      <c r="A696" s="222">
        <v>7200</v>
      </c>
      <c r="B696" s="221" t="s">
        <v>663</v>
      </c>
      <c r="C696" s="227">
        <f>AE85</f>
        <v>956540</v>
      </c>
      <c r="D696" s="227">
        <f>(D615/D612)*AE90</f>
        <v>168492.74489097777</v>
      </c>
      <c r="E696" s="229">
        <f>(E623/E612)*SUM(C696:D696)</f>
        <v>55274.045857385303</v>
      </c>
      <c r="F696" s="229">
        <f>(F624/F612)*AE64</f>
        <v>52.161673815364026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664</v>
      </c>
    </row>
    <row r="697" spans="1:14" s="211" customFormat="1" ht="12.65" customHeight="1" x14ac:dyDescent="0.3">
      <c r="A697" s="222">
        <v>7220</v>
      </c>
      <c r="B697" s="221" t="s">
        <v>665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666</v>
      </c>
    </row>
    <row r="698" spans="1:14" s="211" customFormat="1" ht="12.65" customHeight="1" x14ac:dyDescent="0.3">
      <c r="A698" s="222">
        <v>7230</v>
      </c>
      <c r="B698" s="221" t="s">
        <v>667</v>
      </c>
      <c r="C698" s="227">
        <f>AG85</f>
        <v>19698368.98</v>
      </c>
      <c r="D698" s="227">
        <f>(D615/D612)*AG90</f>
        <v>1013028.3511998606</v>
      </c>
      <c r="E698" s="229">
        <f>(E623/E612)*SUM(C698:D698)</f>
        <v>1017572.8049286305</v>
      </c>
      <c r="F698" s="229">
        <f>(F624/F612)*AG64</f>
        <v>2926.6274108481766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668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669</v>
      </c>
    </row>
    <row r="700" spans="1:14" s="211" customFormat="1" ht="12.65" customHeight="1" x14ac:dyDescent="0.3">
      <c r="A700" s="222">
        <v>7250</v>
      </c>
      <c r="B700" s="221" t="s">
        <v>670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671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3211764</v>
      </c>
      <c r="D701" s="227">
        <f>(D615/D612)*AJ90</f>
        <v>41376.699378290745</v>
      </c>
      <c r="E701" s="229">
        <f>(E623/E612)*SUM(C701:D701)</f>
        <v>159830.2351771878</v>
      </c>
      <c r="F701" s="229">
        <f>(F624/F612)*AJ64</f>
        <v>571.60107794063333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672</v>
      </c>
    </row>
    <row r="702" spans="1:14" s="211" customFormat="1" ht="12.65" customHeight="1" x14ac:dyDescent="0.3">
      <c r="A702" s="222">
        <v>7310</v>
      </c>
      <c r="B702" s="221" t="s">
        <v>673</v>
      </c>
      <c r="C702" s="227">
        <f>AK85</f>
        <v>623414</v>
      </c>
      <c r="D702" s="227">
        <f>(D615/D612)*AK90</f>
        <v>0</v>
      </c>
      <c r="E702" s="229">
        <f>(E623/E612)*SUM(C702:D702)</f>
        <v>30628.987627800325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674</v>
      </c>
    </row>
    <row r="703" spans="1:14" s="211" customFormat="1" ht="12.65" customHeight="1" x14ac:dyDescent="0.3">
      <c r="A703" s="222">
        <v>7320</v>
      </c>
      <c r="B703" s="221" t="s">
        <v>675</v>
      </c>
      <c r="C703" s="227">
        <f>AL85</f>
        <v>136708</v>
      </c>
      <c r="D703" s="227">
        <f>(D615/D612)*AL90</f>
        <v>0</v>
      </c>
      <c r="E703" s="229">
        <f>(E623/E612)*SUM(C703:D703)</f>
        <v>6716.6082901913123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676</v>
      </c>
    </row>
    <row r="704" spans="1:14" s="211" customFormat="1" ht="12.65" customHeight="1" x14ac:dyDescent="0.3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678</v>
      </c>
    </row>
    <row r="705" spans="1:14" s="211" customFormat="1" ht="12.65" customHeight="1" x14ac:dyDescent="0.3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680</v>
      </c>
    </row>
    <row r="706" spans="1:14" s="211" customFormat="1" ht="12.65" customHeight="1" x14ac:dyDescent="0.3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682</v>
      </c>
    </row>
    <row r="707" spans="1:14" s="211" customFormat="1" ht="12.65" customHeight="1" x14ac:dyDescent="0.3">
      <c r="A707" s="222">
        <v>7380</v>
      </c>
      <c r="B707" s="221" t="s">
        <v>683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684</v>
      </c>
    </row>
    <row r="708" spans="1:14" s="211" customFormat="1" ht="12.65" customHeight="1" x14ac:dyDescent="0.3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686</v>
      </c>
    </row>
    <row r="709" spans="1:14" s="211" customFormat="1" ht="12.65" customHeight="1" x14ac:dyDescent="0.3">
      <c r="A709" s="222">
        <v>7400</v>
      </c>
      <c r="B709" s="221" t="s">
        <v>687</v>
      </c>
      <c r="C709" s="227">
        <f>AR85</f>
        <v>17261</v>
      </c>
      <c r="D709" s="227">
        <f>(D615/D612)*AR90</f>
        <v>0</v>
      </c>
      <c r="E709" s="229">
        <f>(E623/E612)*SUM(C709:D709)</f>
        <v>848.05114329075286</v>
      </c>
      <c r="F709" s="229">
        <f>(F624/F612)*AR64</f>
        <v>-1.9861655903041991E-2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688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689</v>
      </c>
    </row>
    <row r="711" spans="1:14" s="211" customFormat="1" ht="12.65" customHeight="1" x14ac:dyDescent="0.3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691</v>
      </c>
    </row>
    <row r="712" spans="1:14" s="211" customFormat="1" ht="12.65" customHeight="1" x14ac:dyDescent="0.3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693</v>
      </c>
    </row>
    <row r="713" spans="1:14" s="211" customFormat="1" ht="12.65" customHeight="1" x14ac:dyDescent="0.3">
      <c r="A713" s="222">
        <v>7490</v>
      </c>
      <c r="B713" s="221" t="s">
        <v>694</v>
      </c>
      <c r="C713" s="227">
        <f>AV85</f>
        <v>5946669</v>
      </c>
      <c r="D713" s="227">
        <f>(D615/D612)*AV90</f>
        <v>1943973.6183606084</v>
      </c>
      <c r="E713" s="229">
        <f>(E623/E612)*SUM(C713:D713)</f>
        <v>387675.59781006048</v>
      </c>
      <c r="F713" s="229">
        <f>(F624/F612)*AV64</f>
        <v>2093.5377021160439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695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272733929.16999996</v>
      </c>
      <c r="D715" s="211">
        <f>SUM(D616:D647)+SUM(D668:D713)</f>
        <v>14339799</v>
      </c>
      <c r="E715" s="211">
        <f>SUM(E624:E647)+SUM(E668:E713)</f>
        <v>12772194.336227795</v>
      </c>
      <c r="F715" s="211">
        <f>SUM(F625:F648)+SUM(F668:F713)</f>
        <v>134009.66596907529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696</v>
      </c>
    </row>
    <row r="716" spans="1:14" s="211" customFormat="1" ht="12.65" customHeight="1" x14ac:dyDescent="0.3">
      <c r="C716" s="224">
        <f>CE85</f>
        <v>272733929.16999996</v>
      </c>
      <c r="D716" s="211">
        <f>D615</f>
        <v>14339799</v>
      </c>
      <c r="E716" s="211">
        <f>E623</f>
        <v>12772194.336227801</v>
      </c>
      <c r="F716" s="211">
        <f>F624</f>
        <v>134009.66596907531</v>
      </c>
      <c r="G716" s="211">
        <f>G625</f>
        <v>6530109.8510226021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50612147.219999999</v>
      </c>
      <c r="N716" s="221" t="s">
        <v>697</v>
      </c>
    </row>
  </sheetData>
  <sheetProtection algorithmName="SHA-512" hashValue="Wl/8RrRLK6pcKyaU/2ArH/jx2ybjgE/1Yo6AKcXPTmOfrSvETfsp13s3UWuDverapX2pA9J3zTGw+mnuUA29EA==" saltValue="66NY+Xmwc1lWtOdbNBK/+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BE4C-3E04-42E3-84C1-B7394E8554B9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904</v>
      </c>
      <c r="B1" s="178"/>
      <c r="C1" s="178"/>
    </row>
    <row r="2" spans="1:3" ht="20.149999999999999" customHeight="1" x14ac:dyDescent="0.35">
      <c r="A2" s="177"/>
      <c r="B2" s="178"/>
      <c r="C2" s="103" t="s">
        <v>905</v>
      </c>
    </row>
    <row r="3" spans="1:3" ht="20.149999999999999" customHeight="1" x14ac:dyDescent="0.35">
      <c r="A3" s="129" t="str">
        <f>"Hospital: "&amp;data!C98</f>
        <v>Hospital: HOLY FAMILY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906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71976151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94663764</v>
      </c>
    </row>
    <row r="9" spans="1:3" ht="20.149999999999999" customHeight="1" x14ac:dyDescent="0.35">
      <c r="A9" s="183">
        <v>5</v>
      </c>
      <c r="B9" s="185" t="s">
        <v>907</v>
      </c>
      <c r="C9" s="185">
        <f>data!C269</f>
        <v>47171599</v>
      </c>
    </row>
    <row r="10" spans="1:3" ht="20.149999999999999" customHeight="1" x14ac:dyDescent="0.35">
      <c r="A10" s="183">
        <v>6</v>
      </c>
      <c r="B10" s="185" t="s">
        <v>908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909</v>
      </c>
      <c r="C11" s="185">
        <f>data!C271</f>
        <v>6650388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4581114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363067</v>
      </c>
    </row>
    <row r="15" spans="1:3" ht="20.149999999999999" customHeight="1" x14ac:dyDescent="0.35">
      <c r="A15" s="183">
        <v>11</v>
      </c>
      <c r="B15" s="185" t="s">
        <v>910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911</v>
      </c>
      <c r="C16" s="185">
        <f>data!D276</f>
        <v>131062885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912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8061633</v>
      </c>
    </row>
    <row r="22" spans="1:3" ht="20.149999999999999" customHeight="1" x14ac:dyDescent="0.35">
      <c r="A22" s="183">
        <v>18</v>
      </c>
      <c r="B22" s="185" t="s">
        <v>913</v>
      </c>
      <c r="C22" s="185">
        <f>data!D281</f>
        <v>8061633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914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3177599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3636126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98575774</v>
      </c>
    </row>
    <row r="28" spans="1:3" ht="20.149999999999999" customHeight="1" x14ac:dyDescent="0.35">
      <c r="A28" s="183">
        <v>24</v>
      </c>
      <c r="B28" s="185" t="s">
        <v>915</v>
      </c>
      <c r="C28" s="185">
        <f>data!C286</f>
        <v>107138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6679951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46682565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3089942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916</v>
      </c>
      <c r="C34" s="185">
        <f>data!C292</f>
        <v>117354379</v>
      </c>
    </row>
    <row r="35" spans="1:3" ht="20.149999999999999" customHeight="1" x14ac:dyDescent="0.35">
      <c r="A35" s="183">
        <v>31</v>
      </c>
      <c r="B35" s="185" t="s">
        <v>917</v>
      </c>
      <c r="C35" s="185">
        <f>data!D293</f>
        <v>44594716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918</v>
      </c>
      <c r="C37" s="184"/>
    </row>
    <row r="38" spans="1:3" ht="20.149999999999999" customHeight="1" x14ac:dyDescent="0.35">
      <c r="A38" s="183">
        <v>34</v>
      </c>
      <c r="B38" s="185" t="s">
        <v>919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920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5178457</v>
      </c>
    </row>
    <row r="42" spans="1:3" ht="20.149999999999999" customHeight="1" x14ac:dyDescent="0.35">
      <c r="A42" s="183">
        <v>38</v>
      </c>
      <c r="B42" s="185" t="s">
        <v>921</v>
      </c>
      <c r="C42" s="185">
        <f>data!D299</f>
        <v>5178457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922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923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924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925</v>
      </c>
      <c r="C50" s="185">
        <f>data!D308</f>
        <v>188897691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926</v>
      </c>
      <c r="B53" s="178"/>
      <c r="C53" s="178"/>
    </row>
    <row r="54" spans="1:3" ht="20.149999999999999" customHeight="1" x14ac:dyDescent="0.35">
      <c r="A54" s="177"/>
      <c r="B54" s="178"/>
      <c r="C54" s="103" t="s">
        <v>927</v>
      </c>
    </row>
    <row r="55" spans="1:3" ht="20.149999999999999" customHeight="1" x14ac:dyDescent="0.35">
      <c r="A55" s="129" t="str">
        <f>"Hospital: "&amp;data!C98</f>
        <v>Hospital: HOLY FAMILY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928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929</v>
      </c>
      <c r="C59" s="185">
        <f>data!C315</f>
        <v>7470496</v>
      </c>
    </row>
    <row r="60" spans="1:3" ht="20.149999999999999" customHeight="1" x14ac:dyDescent="0.35">
      <c r="A60" s="183">
        <v>4</v>
      </c>
      <c r="B60" s="185" t="s">
        <v>930</v>
      </c>
      <c r="C60" s="185">
        <f>data!C316</f>
        <v>4292835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931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932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10053740</v>
      </c>
    </row>
    <row r="67" spans="1:3" ht="20.149999999999999" customHeight="1" x14ac:dyDescent="0.35">
      <c r="A67" s="183">
        <v>11</v>
      </c>
      <c r="B67" s="185" t="s">
        <v>933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934</v>
      </c>
      <c r="C68" s="185">
        <f>data!D324</f>
        <v>21817071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935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936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937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938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939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31977920</v>
      </c>
    </row>
    <row r="82" spans="1:3" ht="20.149999999999999" customHeight="1" x14ac:dyDescent="0.35">
      <c r="A82" s="183">
        <v>26</v>
      </c>
      <c r="B82" s="185" t="s">
        <v>940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320167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32298087</v>
      </c>
    </row>
    <row r="86" spans="1:3" ht="20.149999999999999" customHeight="1" x14ac:dyDescent="0.35">
      <c r="A86" s="183">
        <v>30</v>
      </c>
      <c r="B86" s="185" t="s">
        <v>941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942</v>
      </c>
      <c r="C87" s="185">
        <f>data!D341</f>
        <v>32298087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943</v>
      </c>
      <c r="C89" s="185">
        <f>data!C343</f>
        <v>134782532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944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945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946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947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948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949</v>
      </c>
      <c r="C102" s="185">
        <f>data!C343+data!C345+data!C346+data!C347+data!C348-data!C349</f>
        <v>134782532</v>
      </c>
    </row>
    <row r="103" spans="1:3" ht="20.149999999999999" customHeight="1" x14ac:dyDescent="0.35">
      <c r="A103" s="183">
        <v>47</v>
      </c>
      <c r="B103" s="185" t="s">
        <v>950</v>
      </c>
      <c r="C103" s="185">
        <f>data!D352</f>
        <v>188897691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951</v>
      </c>
      <c r="B106" s="178"/>
      <c r="C106" s="178"/>
    </row>
    <row r="107" spans="1:3" ht="20.149999999999999" customHeight="1" x14ac:dyDescent="0.35">
      <c r="A107" s="179"/>
      <c r="C107" s="103" t="s">
        <v>952</v>
      </c>
    </row>
    <row r="108" spans="1:3" ht="20.149999999999999" customHeight="1" x14ac:dyDescent="0.35">
      <c r="A108" s="129" t="str">
        <f>"Hospital: "&amp;data!C98</f>
        <v>Hospital: HOLY FAMILY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953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411096385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661709334</v>
      </c>
    </row>
    <row r="113" spans="1:3" ht="20.149999999999999" customHeight="1" x14ac:dyDescent="0.35">
      <c r="A113" s="183">
        <v>4</v>
      </c>
      <c r="B113" s="185" t="s">
        <v>954</v>
      </c>
      <c r="C113" s="185">
        <f>data!D360</f>
        <v>1072805719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955</v>
      </c>
      <c r="C115" s="184"/>
    </row>
    <row r="116" spans="1:3" ht="20.149999999999999" customHeight="1" x14ac:dyDescent="0.35">
      <c r="A116" s="183">
        <v>7</v>
      </c>
      <c r="B116" s="197" t="s">
        <v>956</v>
      </c>
      <c r="C116" s="198">
        <f>data!C362</f>
        <v>2765199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801891149.04999995</v>
      </c>
    </row>
    <row r="118" spans="1:3" ht="20.149999999999999" customHeight="1" x14ac:dyDescent="0.35">
      <c r="A118" s="183">
        <v>9</v>
      </c>
      <c r="B118" s="185" t="s">
        <v>957</v>
      </c>
      <c r="C118" s="198">
        <f>data!C364</f>
        <v>11805972</v>
      </c>
    </row>
    <row r="119" spans="1:3" ht="20.149999999999999" customHeight="1" x14ac:dyDescent="0.35">
      <c r="A119" s="183">
        <v>10</v>
      </c>
      <c r="B119" s="185" t="s">
        <v>958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902</v>
      </c>
      <c r="C120" s="198">
        <f>data!D366</f>
        <v>816462320.04999995</v>
      </c>
    </row>
    <row r="121" spans="1:3" ht="20.149999999999999" customHeight="1" x14ac:dyDescent="0.35">
      <c r="A121" s="183">
        <v>12</v>
      </c>
      <c r="B121" s="185" t="s">
        <v>959</v>
      </c>
      <c r="C121" s="198">
        <f>data!D367</f>
        <v>256343398.95000005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960</v>
      </c>
      <c r="B125" s="201" t="s">
        <v>506</v>
      </c>
      <c r="C125" s="200">
        <f>data!C370</f>
        <v>35264</v>
      </c>
    </row>
    <row r="126" spans="1:3" ht="20.149999999999999" customHeight="1" x14ac:dyDescent="0.35">
      <c r="A126" s="204" t="s">
        <v>961</v>
      </c>
      <c r="B126" s="201" t="s">
        <v>507</v>
      </c>
      <c r="C126" s="200">
        <f>data!C371</f>
        <v>2017385</v>
      </c>
    </row>
    <row r="127" spans="1:3" ht="20.149999999999999" customHeight="1" x14ac:dyDescent="0.35">
      <c r="A127" s="204" t="s">
        <v>962</v>
      </c>
      <c r="B127" s="201" t="s">
        <v>508</v>
      </c>
      <c r="C127" s="200">
        <f>data!C372</f>
        <v>1927496</v>
      </c>
    </row>
    <row r="128" spans="1:3" ht="20.149999999999999" customHeight="1" x14ac:dyDescent="0.35">
      <c r="A128" s="204" t="s">
        <v>963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964</v>
      </c>
      <c r="B129" s="201" t="s">
        <v>510</v>
      </c>
      <c r="C129" s="200">
        <f>data!C374</f>
        <v>1686246</v>
      </c>
    </row>
    <row r="130" spans="1:3" ht="20.149999999999999" customHeight="1" x14ac:dyDescent="0.35">
      <c r="A130" s="204" t="s">
        <v>965</v>
      </c>
      <c r="B130" s="201" t="s">
        <v>511</v>
      </c>
      <c r="C130" s="200">
        <f>data!C375</f>
        <v>236996</v>
      </c>
    </row>
    <row r="131" spans="1:3" ht="20.149999999999999" customHeight="1" x14ac:dyDescent="0.35">
      <c r="A131" s="204" t="s">
        <v>966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967</v>
      </c>
      <c r="B132" s="201" t="s">
        <v>513</v>
      </c>
      <c r="C132" s="200">
        <f>data!C377</f>
        <v>75819</v>
      </c>
    </row>
    <row r="133" spans="1:3" ht="20.149999999999999" customHeight="1" x14ac:dyDescent="0.35">
      <c r="A133" s="204" t="s">
        <v>968</v>
      </c>
      <c r="B133" s="201" t="s">
        <v>514</v>
      </c>
      <c r="C133" s="200">
        <f>data!C378</f>
        <v>1717654</v>
      </c>
    </row>
    <row r="134" spans="1:3" ht="20.149999999999999" customHeight="1" x14ac:dyDescent="0.35">
      <c r="A134" s="204" t="s">
        <v>969</v>
      </c>
      <c r="B134" s="201" t="s">
        <v>515</v>
      </c>
      <c r="C134" s="200">
        <f>data!C379</f>
        <v>0</v>
      </c>
    </row>
    <row r="135" spans="1:3" ht="20.149999999999999" customHeight="1" x14ac:dyDescent="0.35">
      <c r="A135" s="204" t="s">
        <v>970</v>
      </c>
      <c r="B135" s="201" t="s">
        <v>516</v>
      </c>
      <c r="C135" s="200">
        <f>data!C380</f>
        <v>1027673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971</v>
      </c>
      <c r="C137" s="198">
        <f>data!D383</f>
        <v>8724533</v>
      </c>
    </row>
    <row r="138" spans="1:3" ht="20.149999999999999" customHeight="1" x14ac:dyDescent="0.35">
      <c r="A138" s="183">
        <v>18</v>
      </c>
      <c r="B138" s="185" t="s">
        <v>972</v>
      </c>
      <c r="C138" s="198">
        <f>data!D384</f>
        <v>265067931.95000005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973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74169348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7915905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7444425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54840734</v>
      </c>
    </row>
    <row r="145" spans="1:3" ht="20.149999999999999" customHeight="1" x14ac:dyDescent="0.35">
      <c r="A145" s="183">
        <v>25</v>
      </c>
      <c r="B145" s="185" t="s">
        <v>974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975</v>
      </c>
      <c r="C146" s="198">
        <f>data!C394</f>
        <v>27274961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5097943</v>
      </c>
    </row>
    <row r="148" spans="1:3" ht="20.149999999999999" customHeight="1" x14ac:dyDescent="0.35">
      <c r="A148" s="183">
        <v>28</v>
      </c>
      <c r="B148" s="185" t="s">
        <v>976</v>
      </c>
      <c r="C148" s="198">
        <f>data!C396</f>
        <v>2684350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977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1591120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978</v>
      </c>
      <c r="B153" s="202" t="s">
        <v>270</v>
      </c>
      <c r="C153" s="198">
        <f>data!C401</f>
        <v>171635</v>
      </c>
    </row>
    <row r="154" spans="1:3" ht="20.149999999999999" customHeight="1" x14ac:dyDescent="0.35">
      <c r="A154" s="204" t="s">
        <v>979</v>
      </c>
      <c r="B154" s="202" t="s">
        <v>271</v>
      </c>
      <c r="C154" s="198">
        <f>data!C402</f>
        <v>4747881</v>
      </c>
    </row>
    <row r="155" spans="1:3" ht="20.149999999999999" customHeight="1" x14ac:dyDescent="0.35">
      <c r="A155" s="204" t="s">
        <v>980</v>
      </c>
      <c r="B155" s="202" t="s">
        <v>981</v>
      </c>
      <c r="C155" s="198">
        <f>data!C403</f>
        <v>67678</v>
      </c>
    </row>
    <row r="156" spans="1:3" ht="20.149999999999999" customHeight="1" x14ac:dyDescent="0.35">
      <c r="A156" s="204" t="s">
        <v>982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983</v>
      </c>
      <c r="B157" s="202" t="s">
        <v>274</v>
      </c>
      <c r="C157" s="198">
        <f>data!C405</f>
        <v>616544</v>
      </c>
    </row>
    <row r="158" spans="1:3" ht="20.149999999999999" customHeight="1" x14ac:dyDescent="0.35">
      <c r="A158" s="204" t="s">
        <v>984</v>
      </c>
      <c r="B158" s="202" t="s">
        <v>275</v>
      </c>
      <c r="C158" s="198">
        <f>data!C406</f>
        <v>157665</v>
      </c>
    </row>
    <row r="159" spans="1:3" ht="20.149999999999999" customHeight="1" x14ac:dyDescent="0.35">
      <c r="A159" s="204" t="s">
        <v>985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986</v>
      </c>
      <c r="B160" s="202" t="s">
        <v>277</v>
      </c>
      <c r="C160" s="198">
        <f>data!C408</f>
        <v>2791051</v>
      </c>
    </row>
    <row r="161" spans="1:3" ht="20.149999999999999" customHeight="1" x14ac:dyDescent="0.35">
      <c r="A161" s="204" t="s">
        <v>987</v>
      </c>
      <c r="B161" s="202" t="s">
        <v>278</v>
      </c>
      <c r="C161" s="198">
        <f>data!C409</f>
        <v>80217535</v>
      </c>
    </row>
    <row r="162" spans="1:3" ht="20.149999999999999" customHeight="1" x14ac:dyDescent="0.35">
      <c r="A162" s="204" t="s">
        <v>988</v>
      </c>
      <c r="B162" s="202" t="s">
        <v>279</v>
      </c>
      <c r="C162" s="198">
        <f>data!C410</f>
        <v>147895</v>
      </c>
    </row>
    <row r="163" spans="1:3" ht="20.149999999999999" customHeight="1" x14ac:dyDescent="0.35">
      <c r="A163" s="204" t="s">
        <v>989</v>
      </c>
      <c r="B163" s="202" t="s">
        <v>280</v>
      </c>
      <c r="C163" s="198">
        <f>data!C411</f>
        <v>38941</v>
      </c>
    </row>
    <row r="164" spans="1:3" ht="20.149999999999999" customHeight="1" x14ac:dyDescent="0.35">
      <c r="A164" s="204" t="s">
        <v>990</v>
      </c>
      <c r="B164" s="202" t="s">
        <v>281</v>
      </c>
      <c r="C164" s="198">
        <f>data!C412</f>
        <v>6706076</v>
      </c>
    </row>
    <row r="165" spans="1:3" ht="20.149999999999999" customHeight="1" x14ac:dyDescent="0.35">
      <c r="A165" s="204" t="s">
        <v>991</v>
      </c>
      <c r="B165" s="202" t="s">
        <v>282</v>
      </c>
      <c r="C165" s="198">
        <f>data!C413</f>
        <v>2270114</v>
      </c>
    </row>
    <row r="166" spans="1:3" ht="20.149999999999999" customHeight="1" x14ac:dyDescent="0.35">
      <c r="A166" s="204" t="s">
        <v>992</v>
      </c>
      <c r="B166" s="202" t="s">
        <v>993</v>
      </c>
      <c r="C166" s="198">
        <f>data!C414</f>
        <v>327477</v>
      </c>
    </row>
    <row r="167" spans="1:3" ht="20.149999999999999" customHeight="1" x14ac:dyDescent="0.35">
      <c r="A167" s="183">
        <v>34</v>
      </c>
      <c r="B167" s="185" t="s">
        <v>994</v>
      </c>
      <c r="C167" s="198">
        <f>data!D416</f>
        <v>279279278</v>
      </c>
    </row>
    <row r="168" spans="1:3" ht="20.149999999999999" customHeight="1" x14ac:dyDescent="0.35">
      <c r="A168" s="183">
        <v>35</v>
      </c>
      <c r="B168" s="185" t="s">
        <v>995</v>
      </c>
      <c r="C168" s="198">
        <f>data!D417</f>
        <v>-14211346.049999952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996</v>
      </c>
      <c r="C170" s="198">
        <f>data!D420</f>
        <v>3022638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997</v>
      </c>
      <c r="C172" s="185">
        <f>data!D421</f>
        <v>-11188708.049999952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998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999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1000</v>
      </c>
      <c r="C177" s="198">
        <f>data!D424</f>
        <v>-11188708.049999952</v>
      </c>
    </row>
    <row r="178" spans="1:3" ht="20.149999999999999" customHeight="1" x14ac:dyDescent="0.35">
      <c r="A178" s="188">
        <v>45</v>
      </c>
      <c r="B178" s="187" t="s">
        <v>1001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E16D-E0EF-4788-9094-C293129325FF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1003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HOLY FAMILY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2596</v>
      </c>
      <c r="D9" s="290">
        <f>data!D59</f>
        <v>0</v>
      </c>
      <c r="E9" s="290">
        <f>data!E59</f>
        <v>34490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34.450000000000003</v>
      </c>
      <c r="D10" s="297">
        <f>data!D60</f>
        <v>0</v>
      </c>
      <c r="E10" s="297">
        <f>data!E60</f>
        <v>251.49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4086481</v>
      </c>
      <c r="D11" s="290">
        <f>data!D61</f>
        <v>0</v>
      </c>
      <c r="E11" s="290">
        <f>data!E61</f>
        <v>24024901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450310</v>
      </c>
      <c r="D12" s="290">
        <f>data!D62</f>
        <v>0</v>
      </c>
      <c r="E12" s="290">
        <f>data!E62</f>
        <v>2349047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920849</v>
      </c>
      <c r="D13" s="290">
        <f>data!D63</f>
        <v>0</v>
      </c>
      <c r="E13" s="290">
        <f>data!E63</f>
        <v>931807.38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600806</v>
      </c>
      <c r="D14" s="290">
        <f>data!D64</f>
        <v>0</v>
      </c>
      <c r="E14" s="290">
        <f>data!E64</f>
        <v>2233591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524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525</v>
      </c>
      <c r="C16" s="290">
        <f>data!C66</f>
        <v>8968</v>
      </c>
      <c r="D16" s="290">
        <f>data!D66</f>
        <v>0</v>
      </c>
      <c r="E16" s="290">
        <f>data!E66</f>
        <v>154979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127219</v>
      </c>
      <c r="D17" s="290">
        <f>data!D67</f>
        <v>0</v>
      </c>
      <c r="E17" s="290">
        <f>data!E67</f>
        <v>172123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1009</v>
      </c>
      <c r="C18" s="290">
        <f>data!C68</f>
        <v>0</v>
      </c>
      <c r="D18" s="290">
        <f>data!D68</f>
        <v>0</v>
      </c>
      <c r="E18" s="290">
        <f>data!E68</f>
        <v>37923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1010</v>
      </c>
      <c r="C19" s="290">
        <f>data!C69</f>
        <v>4592687</v>
      </c>
      <c r="D19" s="290">
        <f>data!D69</f>
        <v>0</v>
      </c>
      <c r="E19" s="290">
        <f>data!E69</f>
        <v>28307470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1011</v>
      </c>
      <c r="C21" s="290">
        <f>data!C85</f>
        <v>10787320</v>
      </c>
      <c r="D21" s="290">
        <f>data!D85</f>
        <v>0</v>
      </c>
      <c r="E21" s="290">
        <f>data!E85</f>
        <v>58211841.379999995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1012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1013</v>
      </c>
      <c r="C24" s="290">
        <f>data!C87</f>
        <v>9700516</v>
      </c>
      <c r="D24" s="290">
        <f>data!D87</f>
        <v>0</v>
      </c>
      <c r="E24" s="290">
        <f>data!E87</f>
        <v>96356468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1014</v>
      </c>
      <c r="C25" s="290">
        <f>data!C88</f>
        <v>194197</v>
      </c>
      <c r="D25" s="290">
        <f>data!D88</f>
        <v>0</v>
      </c>
      <c r="E25" s="290">
        <f>data!E88</f>
        <v>7113647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1015</v>
      </c>
      <c r="C26" s="290">
        <f>data!C89</f>
        <v>9894713</v>
      </c>
      <c r="D26" s="290">
        <f>data!D89</f>
        <v>0</v>
      </c>
      <c r="E26" s="290">
        <f>data!E89</f>
        <v>103470115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1017</v>
      </c>
      <c r="C28" s="290">
        <f>data!C90</f>
        <v>7985</v>
      </c>
      <c r="D28" s="290">
        <f>data!D90</f>
        <v>0</v>
      </c>
      <c r="E28" s="290">
        <f>data!E90</f>
        <v>74190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1018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1019</v>
      </c>
      <c r="C30" s="290">
        <f>data!C92</f>
        <v>2191</v>
      </c>
      <c r="D30" s="290">
        <f>data!D92</f>
        <v>0</v>
      </c>
      <c r="E30" s="290">
        <f>data!E92</f>
        <v>20356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1020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20.63</v>
      </c>
      <c r="D32" s="297">
        <f>data!D94</f>
        <v>0</v>
      </c>
      <c r="E32" s="297">
        <f>data!E94</f>
        <v>146.65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1021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HOLY FAMILY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1759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1034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118.01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10177416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1041351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71885.279999999999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19778086</v>
      </c>
    </row>
    <row r="47" spans="1:9" customFormat="1" ht="20.149999999999999" customHeight="1" x14ac:dyDescent="0.35">
      <c r="A47" s="289">
        <v>10</v>
      </c>
      <c r="B47" s="290" t="s">
        <v>524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525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357501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881900</v>
      </c>
    </row>
    <row r="50" spans="1:11" customFormat="1" ht="20.149999999999999" customHeight="1" x14ac:dyDescent="0.35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933195</v>
      </c>
    </row>
    <row r="51" spans="1:11" customFormat="1" ht="20.149999999999999" customHeight="1" x14ac:dyDescent="0.35">
      <c r="A51" s="289">
        <v>14</v>
      </c>
      <c r="B51" s="290" t="s">
        <v>1010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13330670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-27123</v>
      </c>
    </row>
    <row r="53" spans="1:11" customFormat="1" ht="20.149999999999999" customHeight="1" x14ac:dyDescent="0.35">
      <c r="A53" s="289">
        <v>16</v>
      </c>
      <c r="B53" s="298" t="s">
        <v>1011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46544881.280000001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1012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1013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68292737</v>
      </c>
    </row>
    <row r="57" spans="1:11" customFormat="1" ht="20.149999999999999" customHeight="1" x14ac:dyDescent="0.35">
      <c r="A57" s="289">
        <v>20</v>
      </c>
      <c r="B57" s="298" t="s">
        <v>1014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230171271</v>
      </c>
    </row>
    <row r="58" spans="1:11" customFormat="1" ht="20.149999999999999" customHeight="1" x14ac:dyDescent="0.35">
      <c r="A58" s="289">
        <v>21</v>
      </c>
      <c r="B58" s="298" t="s">
        <v>1015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298464008</v>
      </c>
    </row>
    <row r="59" spans="1:11" customFormat="1" ht="20.149999999999999" customHeight="1" x14ac:dyDescent="0.35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1017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37467</v>
      </c>
      <c r="K60" s="301"/>
    </row>
    <row r="61" spans="1:11" customFormat="1" ht="20.149999999999999" customHeight="1" x14ac:dyDescent="0.35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1019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10280</v>
      </c>
    </row>
    <row r="63" spans="1:11" customFormat="1" ht="20.149999999999999" customHeight="1" x14ac:dyDescent="0.35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33.72</v>
      </c>
    </row>
    <row r="65" spans="1:9" customFormat="1" ht="20.149999999999999" customHeight="1" x14ac:dyDescent="0.35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1024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HOLY FAMILY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9.84</v>
      </c>
      <c r="D74" s="297">
        <f>data!R60</f>
        <v>0</v>
      </c>
      <c r="E74" s="297">
        <f>data!S60</f>
        <v>1.02</v>
      </c>
      <c r="F74" s="297">
        <f>data!T60</f>
        <v>3.93</v>
      </c>
      <c r="G74" s="297">
        <f>data!U60</f>
        <v>33.700000000000003</v>
      </c>
      <c r="H74" s="297">
        <f>data!V60</f>
        <v>18.77</v>
      </c>
      <c r="I74" s="297">
        <f>data!W60</f>
        <v>0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1229417</v>
      </c>
      <c r="D75" s="290">
        <f>data!R61</f>
        <v>0</v>
      </c>
      <c r="E75" s="290">
        <f>data!S61</f>
        <v>8342</v>
      </c>
      <c r="F75" s="290">
        <f>data!T61</f>
        <v>485464</v>
      </c>
      <c r="G75" s="290">
        <f>data!U61</f>
        <v>2488777</v>
      </c>
      <c r="H75" s="290">
        <f>data!V61</f>
        <v>1497451</v>
      </c>
      <c r="I75" s="290">
        <f>data!W61</f>
        <v>0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136831</v>
      </c>
      <c r="D76" s="290">
        <f>data!R62</f>
        <v>0</v>
      </c>
      <c r="E76" s="290">
        <f>data!S62</f>
        <v>3886</v>
      </c>
      <c r="F76" s="290">
        <f>data!T62</f>
        <v>50332</v>
      </c>
      <c r="G76" s="290">
        <f>data!U62</f>
        <v>268788</v>
      </c>
      <c r="H76" s="290">
        <f>data!V62</f>
        <v>160465</v>
      </c>
      <c r="I76" s="290">
        <f>data!W62</f>
        <v>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48926.98</v>
      </c>
      <c r="H77" s="290">
        <f>data!V63</f>
        <v>18000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71025</v>
      </c>
      <c r="D78" s="290">
        <f>data!R64</f>
        <v>522289</v>
      </c>
      <c r="E78" s="290">
        <f>data!S64</f>
        <v>40155</v>
      </c>
      <c r="F78" s="290">
        <f>data!T64</f>
        <v>338874</v>
      </c>
      <c r="G78" s="290">
        <f>data!U64</f>
        <v>1661434</v>
      </c>
      <c r="H78" s="290">
        <f>data!V64</f>
        <v>394632</v>
      </c>
      <c r="I78" s="290">
        <f>data!W64</f>
        <v>0</v>
      </c>
    </row>
    <row r="79" spans="1:9" customFormat="1" ht="20.149999999999999" customHeight="1" x14ac:dyDescent="0.35">
      <c r="A79" s="289">
        <v>10</v>
      </c>
      <c r="B79" s="290" t="s">
        <v>524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525</v>
      </c>
      <c r="C80" s="290">
        <f>data!Q66</f>
        <v>286</v>
      </c>
      <c r="D80" s="290">
        <f>data!R66</f>
        <v>4597114</v>
      </c>
      <c r="E80" s="290">
        <f>data!S66</f>
        <v>121823</v>
      </c>
      <c r="F80" s="290">
        <f>data!T66</f>
        <v>2819</v>
      </c>
      <c r="G80" s="290">
        <f>data!U66</f>
        <v>3169406</v>
      </c>
      <c r="H80" s="290">
        <f>data!V66</f>
        <v>434265</v>
      </c>
      <c r="I80" s="290">
        <f>data!W66</f>
        <v>0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0</v>
      </c>
      <c r="D81" s="290">
        <f>data!R67</f>
        <v>116976</v>
      </c>
      <c r="E81" s="290">
        <f>data!S67</f>
        <v>0</v>
      </c>
      <c r="F81" s="290">
        <f>data!T67</f>
        <v>35611</v>
      </c>
      <c r="G81" s="290">
        <f>data!U67</f>
        <v>7373</v>
      </c>
      <c r="H81" s="290">
        <f>data!V67</f>
        <v>73744</v>
      </c>
      <c r="I81" s="290">
        <f>data!W67</f>
        <v>0</v>
      </c>
    </row>
    <row r="82" spans="1:9" customFormat="1" ht="20.149999999999999" customHeight="1" x14ac:dyDescent="0.35">
      <c r="A82" s="289">
        <v>13</v>
      </c>
      <c r="B82" s="290" t="s">
        <v>1009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38231</v>
      </c>
      <c r="H82" s="290">
        <f>data!V68</f>
        <v>194945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1010</v>
      </c>
      <c r="C83" s="290">
        <f>data!Q69</f>
        <v>1401255</v>
      </c>
      <c r="D83" s="290">
        <f>data!R69</f>
        <v>8157</v>
      </c>
      <c r="E83" s="290">
        <f>data!S69</f>
        <v>75351</v>
      </c>
      <c r="F83" s="290">
        <f>data!T69</f>
        <v>527374</v>
      </c>
      <c r="G83" s="290">
        <f>data!U69</f>
        <v>2932345</v>
      </c>
      <c r="H83" s="290">
        <f>data!V69</f>
        <v>1812172</v>
      </c>
      <c r="I83" s="290">
        <f>data!W69</f>
        <v>0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-75819</v>
      </c>
      <c r="H84" s="290">
        <f>-data!V84</f>
        <v>-4000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1011</v>
      </c>
      <c r="C85" s="290">
        <f>data!Q85</f>
        <v>2838814</v>
      </c>
      <c r="D85" s="290">
        <f>data!R85</f>
        <v>5244536</v>
      </c>
      <c r="E85" s="290">
        <f>data!S85</f>
        <v>249557</v>
      </c>
      <c r="F85" s="290">
        <f>data!T85</f>
        <v>1440474</v>
      </c>
      <c r="G85" s="290">
        <f>data!U85</f>
        <v>10539461.98</v>
      </c>
      <c r="H85" s="290">
        <f>data!V85</f>
        <v>4581674</v>
      </c>
      <c r="I85" s="290">
        <f>data!W85</f>
        <v>0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1012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1013</v>
      </c>
      <c r="C88" s="290">
        <f>data!Q87</f>
        <v>5144526</v>
      </c>
      <c r="D88" s="290">
        <f>data!R87</f>
        <v>-57913</v>
      </c>
      <c r="E88" s="290">
        <f>data!S87</f>
        <v>0</v>
      </c>
      <c r="F88" s="290">
        <f>data!T87</f>
        <v>4878263</v>
      </c>
      <c r="G88" s="290">
        <f>data!U87</f>
        <v>38939281</v>
      </c>
      <c r="H88" s="290">
        <f>data!V87</f>
        <v>9193647</v>
      </c>
      <c r="I88" s="290">
        <f>data!W87</f>
        <v>0</v>
      </c>
    </row>
    <row r="89" spans="1:9" customFormat="1" ht="20.149999999999999" customHeight="1" x14ac:dyDescent="0.35">
      <c r="A89" s="289">
        <v>20</v>
      </c>
      <c r="B89" s="298" t="s">
        <v>1014</v>
      </c>
      <c r="C89" s="290">
        <f>data!Q88</f>
        <v>14989559</v>
      </c>
      <c r="D89" s="290">
        <f>data!R88</f>
        <v>67144</v>
      </c>
      <c r="E89" s="290">
        <f>data!S88</f>
        <v>0</v>
      </c>
      <c r="F89" s="290">
        <f>data!T88</f>
        <v>539525</v>
      </c>
      <c r="G89" s="290">
        <f>data!U88</f>
        <v>38386760</v>
      </c>
      <c r="H89" s="290">
        <f>data!V88</f>
        <v>11866517</v>
      </c>
      <c r="I89" s="290">
        <f>data!W88</f>
        <v>0</v>
      </c>
    </row>
    <row r="90" spans="1:9" customFormat="1" ht="20.149999999999999" customHeight="1" x14ac:dyDescent="0.35">
      <c r="A90" s="289">
        <v>21</v>
      </c>
      <c r="B90" s="298" t="s">
        <v>1015</v>
      </c>
      <c r="C90" s="290">
        <f>data!Q89</f>
        <v>20134085</v>
      </c>
      <c r="D90" s="290">
        <f>data!R89</f>
        <v>9231</v>
      </c>
      <c r="E90" s="290">
        <f>data!S89</f>
        <v>0</v>
      </c>
      <c r="F90" s="290">
        <f>data!T89</f>
        <v>5417788</v>
      </c>
      <c r="G90" s="290">
        <f>data!U89</f>
        <v>77326041</v>
      </c>
      <c r="H90" s="290">
        <f>data!V89</f>
        <v>21060164</v>
      </c>
      <c r="I90" s="290">
        <f>data!W89</f>
        <v>0</v>
      </c>
    </row>
    <row r="91" spans="1:9" customFormat="1" ht="20.149999999999999" customHeight="1" x14ac:dyDescent="0.35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1017</v>
      </c>
      <c r="C92" s="290">
        <f>data!Q90</f>
        <v>3403</v>
      </c>
      <c r="D92" s="290">
        <f>data!R90</f>
        <v>347</v>
      </c>
      <c r="E92" s="290">
        <f>data!S90</f>
        <v>4018</v>
      </c>
      <c r="F92" s="290">
        <f>data!T90</f>
        <v>553</v>
      </c>
      <c r="G92" s="290">
        <f>data!U90</f>
        <v>5310</v>
      </c>
      <c r="H92" s="290">
        <f>data!V90</f>
        <v>4567</v>
      </c>
      <c r="I92" s="290">
        <f>data!W90</f>
        <v>0</v>
      </c>
    </row>
    <row r="93" spans="1:9" customFormat="1" ht="20.149999999999999" customHeight="1" x14ac:dyDescent="0.35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1019</v>
      </c>
      <c r="C94" s="290">
        <f>data!Q92</f>
        <v>934</v>
      </c>
      <c r="D94" s="290">
        <f>data!R92</f>
        <v>95</v>
      </c>
      <c r="E94" s="290">
        <f>data!S92</f>
        <v>1102</v>
      </c>
      <c r="F94" s="290">
        <f>data!T92</f>
        <v>152</v>
      </c>
      <c r="G94" s="290">
        <f>data!U92</f>
        <v>1457</v>
      </c>
      <c r="H94" s="290">
        <f>data!V92</f>
        <v>1253</v>
      </c>
      <c r="I94" s="290">
        <f>data!W92</f>
        <v>0</v>
      </c>
    </row>
    <row r="95" spans="1:9" customFormat="1" ht="20.149999999999999" customHeight="1" x14ac:dyDescent="0.35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5.46</v>
      </c>
      <c r="D96" s="297">
        <f>data!R94</f>
        <v>0</v>
      </c>
      <c r="E96" s="297">
        <f>data!S94</f>
        <v>0</v>
      </c>
      <c r="F96" s="297">
        <f>data!T94</f>
        <v>3.23</v>
      </c>
      <c r="G96" s="297">
        <f>data!U94</f>
        <v>0</v>
      </c>
      <c r="H96" s="297">
        <f>data!V94</f>
        <v>0.03</v>
      </c>
      <c r="I96" s="297">
        <f>data!W94</f>
        <v>0</v>
      </c>
    </row>
    <row r="97" spans="1:9" customFormat="1" ht="20.149999999999999" customHeight="1" x14ac:dyDescent="0.35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1029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HOLY FAMILY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0</v>
      </c>
      <c r="D106" s="297">
        <f>data!Y60</f>
        <v>0</v>
      </c>
      <c r="E106" s="297">
        <f>data!Z60</f>
        <v>0.27</v>
      </c>
      <c r="F106" s="297">
        <f>data!AA60</f>
        <v>2.2200000000000002</v>
      </c>
      <c r="G106" s="297">
        <f>data!AB60</f>
        <v>26.67</v>
      </c>
      <c r="H106" s="297">
        <f>data!AC60</f>
        <v>30.97</v>
      </c>
      <c r="I106" s="297">
        <f>data!AD60</f>
        <v>0.12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0</v>
      </c>
      <c r="D107" s="290">
        <f>data!Y61</f>
        <v>0</v>
      </c>
      <c r="E107" s="290">
        <f>data!Z61</f>
        <v>9473</v>
      </c>
      <c r="F107" s="290">
        <f>data!AA61</f>
        <v>259559</v>
      </c>
      <c r="G107" s="290">
        <f>data!AB61</f>
        <v>3163173</v>
      </c>
      <c r="H107" s="290">
        <f>data!AC61</f>
        <v>2842685</v>
      </c>
      <c r="I107" s="290">
        <f>data!AD61</f>
        <v>18567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0</v>
      </c>
      <c r="D108" s="290">
        <f>data!Y62</f>
        <v>0</v>
      </c>
      <c r="E108" s="290">
        <f>data!Z62</f>
        <v>0</v>
      </c>
      <c r="F108" s="290">
        <f>data!AA62</f>
        <v>34101</v>
      </c>
      <c r="G108" s="290">
        <f>data!AB62</f>
        <v>345126</v>
      </c>
      <c r="H108" s="290">
        <f>data!AC62</f>
        <v>310943</v>
      </c>
      <c r="I108" s="290">
        <f>data!AD62</f>
        <v>1050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3015.33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0</v>
      </c>
      <c r="D110" s="290">
        <f>data!Y64</f>
        <v>0</v>
      </c>
      <c r="E110" s="290">
        <f>data!Z64</f>
        <v>0</v>
      </c>
      <c r="F110" s="290">
        <f>data!AA64</f>
        <v>328677</v>
      </c>
      <c r="G110" s="290">
        <f>data!AB64</f>
        <v>24773647</v>
      </c>
      <c r="H110" s="290">
        <f>data!AC64</f>
        <v>579521</v>
      </c>
      <c r="I110" s="290">
        <f>data!AD64</f>
        <v>1325</v>
      </c>
    </row>
    <row r="111" spans="1:9" customFormat="1" ht="20.149999999999999" customHeight="1" x14ac:dyDescent="0.35">
      <c r="A111" s="289">
        <v>10</v>
      </c>
      <c r="B111" s="290" t="s">
        <v>524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525</v>
      </c>
      <c r="C112" s="290">
        <f>data!X66</f>
        <v>0</v>
      </c>
      <c r="D112" s="290">
        <f>data!Y66</f>
        <v>12132936</v>
      </c>
      <c r="E112" s="290">
        <f>data!Z66</f>
        <v>83019</v>
      </c>
      <c r="F112" s="290">
        <f>data!AA66</f>
        <v>141255</v>
      </c>
      <c r="G112" s="290">
        <f>data!AB66</f>
        <v>142870</v>
      </c>
      <c r="H112" s="290">
        <f>data!AC66</f>
        <v>13157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0</v>
      </c>
      <c r="D113" s="290">
        <f>data!Y67</f>
        <v>1011</v>
      </c>
      <c r="E113" s="290">
        <f>data!Z67</f>
        <v>0</v>
      </c>
      <c r="F113" s="290">
        <f>data!AA67</f>
        <v>0</v>
      </c>
      <c r="G113" s="290">
        <f>data!AB67</f>
        <v>82843</v>
      </c>
      <c r="H113" s="290">
        <f>data!AC67</f>
        <v>55855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1009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449907</v>
      </c>
      <c r="H114" s="290">
        <f>data!AC68</f>
        <v>3013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1010</v>
      </c>
      <c r="C115" s="290">
        <f>data!X69</f>
        <v>0</v>
      </c>
      <c r="D115" s="290">
        <f>data!Y69</f>
        <v>-120000</v>
      </c>
      <c r="E115" s="290">
        <f>data!Z69</f>
        <v>10245</v>
      </c>
      <c r="F115" s="290">
        <f>data!AA69</f>
        <v>280725</v>
      </c>
      <c r="G115" s="290">
        <f>data!AB69</f>
        <v>3710053</v>
      </c>
      <c r="H115" s="290">
        <f>data!AC69</f>
        <v>3112161</v>
      </c>
      <c r="I115" s="290">
        <f>data!AD69</f>
        <v>20081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-11250</v>
      </c>
      <c r="E116" s="290">
        <f>-data!Z84</f>
        <v>0</v>
      </c>
      <c r="F116" s="290">
        <f>-data!AA84</f>
        <v>0</v>
      </c>
      <c r="G116" s="290">
        <f>-data!AB84</f>
        <v>-1686246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1011</v>
      </c>
      <c r="C117" s="290">
        <f>data!X85</f>
        <v>0</v>
      </c>
      <c r="D117" s="290">
        <f>data!Y85</f>
        <v>12002697</v>
      </c>
      <c r="E117" s="290">
        <f>data!Z85</f>
        <v>102737</v>
      </c>
      <c r="F117" s="290">
        <f>data!AA85</f>
        <v>1044317</v>
      </c>
      <c r="G117" s="290">
        <f>data!AB85</f>
        <v>30984388.329999998</v>
      </c>
      <c r="H117" s="290">
        <f>data!AC85</f>
        <v>6917335</v>
      </c>
      <c r="I117" s="290">
        <f>data!AD85</f>
        <v>41023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1012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1013</v>
      </c>
      <c r="C120" s="290">
        <f>data!X87</f>
        <v>0</v>
      </c>
      <c r="D120" s="290">
        <f>data!Y87</f>
        <v>42369090</v>
      </c>
      <c r="E120" s="290">
        <f>data!Z87</f>
        <v>0</v>
      </c>
      <c r="F120" s="290">
        <f>data!AA87</f>
        <v>714429</v>
      </c>
      <c r="G120" s="290">
        <f>data!AB87</f>
        <v>48455174</v>
      </c>
      <c r="H120" s="290">
        <f>data!AC87</f>
        <v>48402968</v>
      </c>
      <c r="I120" s="290">
        <f>data!AD87</f>
        <v>1040064</v>
      </c>
    </row>
    <row r="121" spans="1:9" customFormat="1" ht="20.149999999999999" customHeight="1" x14ac:dyDescent="0.35">
      <c r="A121" s="289">
        <v>20</v>
      </c>
      <c r="B121" s="298" t="s">
        <v>1014</v>
      </c>
      <c r="C121" s="290">
        <f>data!X88</f>
        <v>0</v>
      </c>
      <c r="D121" s="290">
        <f>data!Y88</f>
        <v>87549874</v>
      </c>
      <c r="E121" s="290">
        <f>data!Z88</f>
        <v>0</v>
      </c>
      <c r="F121" s="290">
        <f>data!AA88</f>
        <v>6527233</v>
      </c>
      <c r="G121" s="290">
        <f>data!AB88</f>
        <v>131812811</v>
      </c>
      <c r="H121" s="290">
        <f>data!AC88</f>
        <v>3181904</v>
      </c>
      <c r="I121" s="290">
        <f>data!AD88</f>
        <v>49884</v>
      </c>
    </row>
    <row r="122" spans="1:9" customFormat="1" ht="20.149999999999999" customHeight="1" x14ac:dyDescent="0.35">
      <c r="A122" s="289">
        <v>21</v>
      </c>
      <c r="B122" s="298" t="s">
        <v>1015</v>
      </c>
      <c r="C122" s="290">
        <f>data!X89</f>
        <v>0</v>
      </c>
      <c r="D122" s="290">
        <f>data!Y89</f>
        <v>129918964</v>
      </c>
      <c r="E122" s="290">
        <f>data!Z89</f>
        <v>0</v>
      </c>
      <c r="F122" s="290">
        <f>data!AA89</f>
        <v>7241662</v>
      </c>
      <c r="G122" s="290">
        <f>data!AB89</f>
        <v>180267985</v>
      </c>
      <c r="H122" s="290">
        <f>data!AC89</f>
        <v>51584872</v>
      </c>
      <c r="I122" s="290">
        <f>data!AD89</f>
        <v>1089948</v>
      </c>
    </row>
    <row r="123" spans="1:9" customFormat="1" ht="20.149999999999999" customHeight="1" x14ac:dyDescent="0.35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1017</v>
      </c>
      <c r="C124" s="290">
        <f>data!X90</f>
        <v>0</v>
      </c>
      <c r="D124" s="290">
        <f>data!Y90</f>
        <v>0</v>
      </c>
      <c r="E124" s="290">
        <f>data!Z90</f>
        <v>223</v>
      </c>
      <c r="F124" s="290">
        <f>data!AA90</f>
        <v>1840</v>
      </c>
      <c r="G124" s="290">
        <f>data!AB90</f>
        <v>3207</v>
      </c>
      <c r="H124" s="290">
        <f>data!AC90</f>
        <v>2610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1019</v>
      </c>
      <c r="C126" s="290">
        <f>data!X92</f>
        <v>0</v>
      </c>
      <c r="D126" s="290">
        <f>data!Y92</f>
        <v>0</v>
      </c>
      <c r="E126" s="290">
        <f>data!Z92</f>
        <v>61</v>
      </c>
      <c r="F126" s="290">
        <f>data!AA92</f>
        <v>505</v>
      </c>
      <c r="G126" s="290">
        <f>data!AB92</f>
        <v>880</v>
      </c>
      <c r="H126" s="290">
        <f>data!AC92</f>
        <v>716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1020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0.02</v>
      </c>
    </row>
    <row r="129" spans="1:14" customFormat="1" ht="20.149999999999999" customHeight="1" x14ac:dyDescent="0.35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1033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HOLY FAMILY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0</v>
      </c>
      <c r="D138" s="297">
        <f>data!AF60</f>
        <v>0</v>
      </c>
      <c r="E138" s="297">
        <f>data!AG60</f>
        <v>84.86</v>
      </c>
      <c r="F138" s="297">
        <f>data!AH60</f>
        <v>0</v>
      </c>
      <c r="G138" s="297">
        <f>data!AI60</f>
        <v>0</v>
      </c>
      <c r="H138" s="297">
        <f>data!AJ60</f>
        <v>11.33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0</v>
      </c>
      <c r="D139" s="290">
        <f>data!AF61</f>
        <v>0</v>
      </c>
      <c r="E139" s="290">
        <f>data!AG61</f>
        <v>7993170</v>
      </c>
      <c r="F139" s="290">
        <f>data!AH61</f>
        <v>0</v>
      </c>
      <c r="G139" s="290">
        <f>data!AI61</f>
        <v>0</v>
      </c>
      <c r="H139" s="290">
        <f>data!AJ61</f>
        <v>1142185</v>
      </c>
      <c r="I139" s="290">
        <f>data!AK61</f>
        <v>359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406</v>
      </c>
      <c r="D140" s="290">
        <f>data!AF62</f>
        <v>0</v>
      </c>
      <c r="E140" s="290">
        <f>data!AG62</f>
        <v>788721</v>
      </c>
      <c r="F140" s="290">
        <f>data!AH62</f>
        <v>0</v>
      </c>
      <c r="G140" s="290">
        <f>data!AI62</f>
        <v>0</v>
      </c>
      <c r="H140" s="290">
        <f>data!AJ62</f>
        <v>122961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373939.98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21010</v>
      </c>
      <c r="D142" s="290">
        <f>data!AF64</f>
        <v>0</v>
      </c>
      <c r="E142" s="290">
        <f>data!AG64</f>
        <v>1178805</v>
      </c>
      <c r="F142" s="290">
        <f>data!AH64</f>
        <v>0</v>
      </c>
      <c r="G142" s="290">
        <f>data!AI64</f>
        <v>0</v>
      </c>
      <c r="H142" s="290">
        <f>data!AJ64</f>
        <v>230233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524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525</v>
      </c>
      <c r="C144" s="290">
        <f>data!AE66</f>
        <v>932967</v>
      </c>
      <c r="D144" s="290">
        <f>data!AF66</f>
        <v>0</v>
      </c>
      <c r="E144" s="290">
        <f>data!AG66</f>
        <v>50057</v>
      </c>
      <c r="F144" s="290">
        <f>data!AH66</f>
        <v>0</v>
      </c>
      <c r="G144" s="290">
        <f>data!AI66</f>
        <v>0</v>
      </c>
      <c r="H144" s="290">
        <f>data!AJ66</f>
        <v>172090</v>
      </c>
      <c r="I144" s="290">
        <f>data!AK66</f>
        <v>622667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3119</v>
      </c>
      <c r="D145" s="290">
        <f>data!AF67</f>
        <v>0</v>
      </c>
      <c r="E145" s="290">
        <f>data!AG67</f>
        <v>22132</v>
      </c>
      <c r="F145" s="290">
        <f>data!AH67</f>
        <v>0</v>
      </c>
      <c r="G145" s="290">
        <f>data!AI67</f>
        <v>0</v>
      </c>
      <c r="H145" s="290">
        <f>data!AJ67</f>
        <v>90729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132189</v>
      </c>
      <c r="F146" s="290">
        <f>data!AH68</f>
        <v>0</v>
      </c>
      <c r="G146" s="290">
        <f>data!AI68</f>
        <v>0</v>
      </c>
      <c r="H146" s="290">
        <f>data!AJ68</f>
        <v>1777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1010</v>
      </c>
      <c r="C147" s="290">
        <f>data!AE69</f>
        <v>-962</v>
      </c>
      <c r="D147" s="290">
        <f>data!AF69</f>
        <v>0</v>
      </c>
      <c r="E147" s="290">
        <f>data!AG69</f>
        <v>9159355</v>
      </c>
      <c r="F147" s="290">
        <f>data!AH69</f>
        <v>0</v>
      </c>
      <c r="G147" s="290">
        <f>data!AI69</f>
        <v>0</v>
      </c>
      <c r="H147" s="290">
        <f>data!AJ69</f>
        <v>1451789</v>
      </c>
      <c r="I147" s="290">
        <f>data!AK69</f>
        <v>388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1011</v>
      </c>
      <c r="C149" s="290">
        <f>data!AE85</f>
        <v>956540</v>
      </c>
      <c r="D149" s="290">
        <f>data!AF85</f>
        <v>0</v>
      </c>
      <c r="E149" s="290">
        <f>data!AG85</f>
        <v>19698368.98</v>
      </c>
      <c r="F149" s="290">
        <f>data!AH85</f>
        <v>0</v>
      </c>
      <c r="G149" s="290">
        <f>data!AI85</f>
        <v>0</v>
      </c>
      <c r="H149" s="290">
        <f>data!AJ85</f>
        <v>3211764</v>
      </c>
      <c r="I149" s="290">
        <f>data!AK85</f>
        <v>623414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1012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1013</v>
      </c>
      <c r="C152" s="290">
        <f>data!AE87</f>
        <v>1370503</v>
      </c>
      <c r="D152" s="290">
        <f>data!AF87</f>
        <v>0</v>
      </c>
      <c r="E152" s="290">
        <f>data!AG87</f>
        <v>34646037</v>
      </c>
      <c r="F152" s="290">
        <f>data!AH87</f>
        <v>0</v>
      </c>
      <c r="G152" s="290">
        <f>data!AI87</f>
        <v>0</v>
      </c>
      <c r="H152" s="290">
        <f>data!AJ87</f>
        <v>38656</v>
      </c>
      <c r="I152" s="290">
        <f>data!AK87</f>
        <v>1267966</v>
      </c>
    </row>
    <row r="153" spans="1:9" customFormat="1" ht="20.149999999999999" customHeight="1" x14ac:dyDescent="0.35">
      <c r="A153" s="289">
        <v>20</v>
      </c>
      <c r="B153" s="298" t="s">
        <v>1014</v>
      </c>
      <c r="C153" s="290">
        <f>data!AE88</f>
        <v>969220</v>
      </c>
      <c r="D153" s="290">
        <f>data!AF88</f>
        <v>0</v>
      </c>
      <c r="E153" s="290">
        <f>data!AG88</f>
        <v>107393045</v>
      </c>
      <c r="F153" s="290">
        <f>data!AH88</f>
        <v>0</v>
      </c>
      <c r="G153" s="290">
        <f>data!AI88</f>
        <v>0</v>
      </c>
      <c r="H153" s="290">
        <f>data!AJ88</f>
        <v>10092907</v>
      </c>
      <c r="I153" s="290">
        <f>data!AK88</f>
        <v>227514</v>
      </c>
    </row>
    <row r="154" spans="1:9" customFormat="1" ht="20.149999999999999" customHeight="1" x14ac:dyDescent="0.35">
      <c r="A154" s="289">
        <v>21</v>
      </c>
      <c r="B154" s="298" t="s">
        <v>1015</v>
      </c>
      <c r="C154" s="290">
        <f>data!AE89</f>
        <v>2339723</v>
      </c>
      <c r="D154" s="290">
        <f>data!AF89</f>
        <v>0</v>
      </c>
      <c r="E154" s="290">
        <f>data!AG89</f>
        <v>142039082</v>
      </c>
      <c r="F154" s="290">
        <f>data!AH89</f>
        <v>0</v>
      </c>
      <c r="G154" s="290">
        <f>data!AI89</f>
        <v>0</v>
      </c>
      <c r="H154" s="290">
        <f>data!AJ89</f>
        <v>10131563</v>
      </c>
      <c r="I154" s="290">
        <f>data!AK89</f>
        <v>1495480</v>
      </c>
    </row>
    <row r="155" spans="1:9" customFormat="1" ht="20.149999999999999" customHeight="1" x14ac:dyDescent="0.35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1017</v>
      </c>
      <c r="C156" s="290">
        <f>data!AE90</f>
        <v>2765</v>
      </c>
      <c r="D156" s="290">
        <f>data!AF90</f>
        <v>0</v>
      </c>
      <c r="E156" s="290">
        <f>data!AG90</f>
        <v>16624</v>
      </c>
      <c r="F156" s="290">
        <f>data!AH90</f>
        <v>0</v>
      </c>
      <c r="G156" s="290">
        <f>data!AI90</f>
        <v>0</v>
      </c>
      <c r="H156" s="290">
        <f>data!AJ90</f>
        <v>679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1019</v>
      </c>
      <c r="C158" s="290">
        <f>data!AE92</f>
        <v>759</v>
      </c>
      <c r="D158" s="290">
        <f>data!AF92</f>
        <v>0</v>
      </c>
      <c r="E158" s="290">
        <f>data!AG92</f>
        <v>4561</v>
      </c>
      <c r="F158" s="290">
        <f>data!AH92</f>
        <v>0</v>
      </c>
      <c r="G158" s="290">
        <f>data!AI92</f>
        <v>0</v>
      </c>
      <c r="H158" s="290">
        <f>data!AJ92</f>
        <v>186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1020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44.38</v>
      </c>
      <c r="F160" s="297">
        <f>data!AH94</f>
        <v>0</v>
      </c>
      <c r="G160" s="297">
        <f>data!AI94</f>
        <v>0</v>
      </c>
      <c r="H160" s="297">
        <f>data!AJ94</f>
        <v>7.39</v>
      </c>
      <c r="I160" s="297">
        <f>data!AK94</f>
        <v>0</v>
      </c>
    </row>
    <row r="161" spans="1:9" customFormat="1" ht="20.149999999999999" customHeight="1" x14ac:dyDescent="0.35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1036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HOLY FAMILY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-8</v>
      </c>
    </row>
    <row r="175" spans="1:9" customFormat="1" ht="20.149999999999999" customHeight="1" x14ac:dyDescent="0.35">
      <c r="A175" s="289">
        <v>10</v>
      </c>
      <c r="B175" s="290" t="s">
        <v>524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525</v>
      </c>
      <c r="C176" s="290">
        <f>data!AL66</f>
        <v>136108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7262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1010</v>
      </c>
      <c r="C179" s="290">
        <f>data!AL69</f>
        <v>600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10007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1011</v>
      </c>
      <c r="C181" s="290">
        <f>data!AL85</f>
        <v>136708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17261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1012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1013</v>
      </c>
      <c r="C184" s="290">
        <f>data!AL87</f>
        <v>333300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1014</v>
      </c>
      <c r="C185" s="290">
        <f>data!AL88</f>
        <v>27010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1015</v>
      </c>
      <c r="C186" s="290">
        <f>data!AL89</f>
        <v>360310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1040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HOLY FAMILY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30.05</v>
      </c>
      <c r="G202" s="297">
        <f>data!AW60</f>
        <v>0.01</v>
      </c>
      <c r="H202" s="297">
        <f>data!AX60</f>
        <v>0</v>
      </c>
      <c r="I202" s="297">
        <f>data!AY60</f>
        <v>41.3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3124834</v>
      </c>
      <c r="G203" s="290">
        <f>data!AW61</f>
        <v>0</v>
      </c>
      <c r="H203" s="290">
        <f>data!AX61</f>
        <v>0</v>
      </c>
      <c r="I203" s="290">
        <f>data!AY61</f>
        <v>1982033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271362</v>
      </c>
      <c r="G204" s="290">
        <f>data!AW62</f>
        <v>0</v>
      </c>
      <c r="H204" s="290">
        <f>data!AX62</f>
        <v>0</v>
      </c>
      <c r="I204" s="290">
        <f>data!AY62</f>
        <v>204476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843248</v>
      </c>
      <c r="G206" s="290">
        <f>data!AW64</f>
        <v>0</v>
      </c>
      <c r="H206" s="290">
        <f>data!AX64</f>
        <v>0</v>
      </c>
      <c r="I206" s="290">
        <f>data!AY64</f>
        <v>241280</v>
      </c>
    </row>
    <row r="207" spans="1:9" customFormat="1" ht="20.149999999999999" customHeight="1" x14ac:dyDescent="0.35">
      <c r="A207" s="289">
        <v>10</v>
      </c>
      <c r="B207" s="290" t="s">
        <v>524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525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44457</v>
      </c>
      <c r="G208" s="290">
        <f>data!AW66</f>
        <v>0</v>
      </c>
      <c r="H208" s="290">
        <f>data!AX66</f>
        <v>27411</v>
      </c>
      <c r="I208" s="290">
        <f>data!AY66</f>
        <v>1535342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42315</v>
      </c>
    </row>
    <row r="210" spans="1:9" customFormat="1" ht="20.149999999999999" customHeight="1" x14ac:dyDescent="0.35">
      <c r="A210" s="289">
        <v>13</v>
      </c>
      <c r="B210" s="290" t="s">
        <v>1009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115143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1010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3475121</v>
      </c>
      <c r="G211" s="290">
        <f>data!AW69</f>
        <v>0</v>
      </c>
      <c r="H211" s="290">
        <f>data!AX69</f>
        <v>0</v>
      </c>
      <c r="I211" s="290">
        <f>data!AY69</f>
        <v>2348109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-1927496</v>
      </c>
      <c r="G212" s="290">
        <f>-data!AW84</f>
        <v>0</v>
      </c>
      <c r="H212" s="290">
        <f>-data!AX84</f>
        <v>0</v>
      </c>
      <c r="I212" s="290">
        <f>-data!AY84</f>
        <v>-840661</v>
      </c>
    </row>
    <row r="213" spans="1:9" customFormat="1" ht="20.149999999999999" customHeight="1" x14ac:dyDescent="0.35">
      <c r="A213" s="289">
        <v>16</v>
      </c>
      <c r="B213" s="298" t="s">
        <v>1011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5946669</v>
      </c>
      <c r="G213" s="290">
        <f>data!AW85</f>
        <v>0</v>
      </c>
      <c r="H213" s="290">
        <f>data!AX85</f>
        <v>27411</v>
      </c>
      <c r="I213" s="290">
        <f>data!AY85</f>
        <v>5512894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1012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1013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10673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1014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10549311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1015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10559984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1017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31901</v>
      </c>
      <c r="G220" s="290">
        <f>data!AW90</f>
        <v>0</v>
      </c>
      <c r="H220" s="290">
        <f>data!AX90</f>
        <v>0</v>
      </c>
      <c r="I220" s="290">
        <f>data!AY90</f>
        <v>11665</v>
      </c>
    </row>
    <row r="221" spans="1:9" customFormat="1" ht="20.149999999999999" customHeight="1" x14ac:dyDescent="0.35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1019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8753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0.11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1043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HOLY FAMILY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267610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2.0499999999999998</v>
      </c>
      <c r="E234" s="297">
        <f>data!BB60</f>
        <v>16.350000000000001</v>
      </c>
      <c r="F234" s="297">
        <f>data!BC60</f>
        <v>0</v>
      </c>
      <c r="G234" s="297">
        <f>data!BD60</f>
        <v>0</v>
      </c>
      <c r="H234" s="297">
        <f>data!BE60</f>
        <v>69.95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95843</v>
      </c>
      <c r="E235" s="290">
        <f>data!BB61</f>
        <v>1802986</v>
      </c>
      <c r="F235" s="290">
        <f>data!BC61</f>
        <v>0</v>
      </c>
      <c r="G235" s="290">
        <f>data!BD61</f>
        <v>0</v>
      </c>
      <c r="H235" s="290">
        <f>data!BE61</f>
        <v>4018869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9599</v>
      </c>
      <c r="E236" s="290">
        <f>data!BB62</f>
        <v>231554</v>
      </c>
      <c r="F236" s="290">
        <f>data!BC62</f>
        <v>0</v>
      </c>
      <c r="G236" s="290">
        <f>data!BD62</f>
        <v>0</v>
      </c>
      <c r="H236" s="290">
        <f>data!BE62</f>
        <v>429246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0</v>
      </c>
      <c r="E238" s="290">
        <f>data!BB64</f>
        <v>8397</v>
      </c>
      <c r="F238" s="290">
        <f>data!BC64</f>
        <v>0</v>
      </c>
      <c r="G238" s="290">
        <f>data!BD64</f>
        <v>23788</v>
      </c>
      <c r="H238" s="290">
        <f>data!BE64</f>
        <v>777348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524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525</v>
      </c>
      <c r="C240" s="290">
        <f>data!AZ66</f>
        <v>0</v>
      </c>
      <c r="D240" s="290">
        <f>data!BA66</f>
        <v>142</v>
      </c>
      <c r="E240" s="290">
        <f>data!BB66</f>
        <v>61889</v>
      </c>
      <c r="F240" s="290">
        <f>data!BC66</f>
        <v>0</v>
      </c>
      <c r="G240" s="290">
        <f>data!BD66</f>
        <v>2180</v>
      </c>
      <c r="H240" s="290">
        <f>data!BE66</f>
        <v>370843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1363890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1009</v>
      </c>
      <c r="C242" s="290">
        <f>data!AZ68</f>
        <v>0</v>
      </c>
      <c r="D242" s="290">
        <f>data!BA68</f>
        <v>26556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2031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1010</v>
      </c>
      <c r="C243" s="290">
        <f>data!AZ69</f>
        <v>0</v>
      </c>
      <c r="D243" s="290">
        <f>data!BA69</f>
        <v>935416</v>
      </c>
      <c r="E243" s="290">
        <f>data!BB69</f>
        <v>2108911</v>
      </c>
      <c r="F243" s="290">
        <f>data!BC69</f>
        <v>0</v>
      </c>
      <c r="G243" s="290">
        <f>data!BD69</f>
        <v>0</v>
      </c>
      <c r="H243" s="290">
        <f>data!BE69</f>
        <v>7614568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-141474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-236996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1011</v>
      </c>
      <c r="C245" s="290">
        <f>data!AZ85</f>
        <v>0</v>
      </c>
      <c r="D245" s="290">
        <f>data!BA85</f>
        <v>926082</v>
      </c>
      <c r="E245" s="290">
        <f>data!BB85</f>
        <v>4213737</v>
      </c>
      <c r="F245" s="290">
        <f>data!BC85</f>
        <v>0</v>
      </c>
      <c r="G245" s="290">
        <f>data!BD85</f>
        <v>25968</v>
      </c>
      <c r="H245" s="290">
        <f>data!BE85</f>
        <v>14339799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1017</v>
      </c>
      <c r="C252" s="306">
        <f>data!AZ90</f>
        <v>0</v>
      </c>
      <c r="D252" s="306">
        <f>data!BA90</f>
        <v>612</v>
      </c>
      <c r="E252" s="306">
        <f>data!BB90</f>
        <v>1277</v>
      </c>
      <c r="F252" s="306">
        <f>data!BC90</f>
        <v>0</v>
      </c>
      <c r="G252" s="306">
        <f>data!BD90</f>
        <v>1670</v>
      </c>
      <c r="H252" s="306">
        <f>data!BE90</f>
        <v>32294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168</v>
      </c>
      <c r="E254" s="306">
        <f>data!BB92</f>
        <v>350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1048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HOLY FAMILY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49999999999999" customHeight="1" x14ac:dyDescent="0.35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1893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71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-145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524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525</v>
      </c>
      <c r="C272" s="290">
        <f>data!BG66</f>
        <v>82</v>
      </c>
      <c r="D272" s="290">
        <f>data!BH66</f>
        <v>1387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406071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1009</v>
      </c>
      <c r="C274" s="290">
        <f>data!BG68</f>
        <v>0</v>
      </c>
      <c r="D274" s="290">
        <f>data!BH68</f>
        <v>-1440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1010</v>
      </c>
      <c r="C275" s="290">
        <f>data!BG69</f>
        <v>695</v>
      </c>
      <c r="D275" s="290">
        <f>data!BH69</f>
        <v>2163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1011</v>
      </c>
      <c r="C277" s="290">
        <f>data!BG85</f>
        <v>777</v>
      </c>
      <c r="D277" s="290">
        <f>data!BH85</f>
        <v>2181</v>
      </c>
      <c r="E277" s="290">
        <f>data!BI85</f>
        <v>0</v>
      </c>
      <c r="F277" s="290">
        <f>data!BJ85</f>
        <v>0</v>
      </c>
      <c r="G277" s="290">
        <f>data!BK85</f>
        <v>0</v>
      </c>
      <c r="H277" s="290">
        <f>data!BL85</f>
        <v>407819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1017</v>
      </c>
      <c r="C284" s="306">
        <f>data!BG90</f>
        <v>311</v>
      </c>
      <c r="D284" s="306">
        <f>data!BH90</f>
        <v>1872</v>
      </c>
      <c r="E284" s="306">
        <f>data!BI90</f>
        <v>0</v>
      </c>
      <c r="F284" s="306">
        <f>data!BJ90</f>
        <v>299</v>
      </c>
      <c r="G284" s="306">
        <f>data!BK90</f>
        <v>0</v>
      </c>
      <c r="H284" s="306">
        <f>data!BL90</f>
        <v>5024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514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1378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1052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HOLY FAMILY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2.15</v>
      </c>
      <c r="D298" s="297">
        <f>data!BO60</f>
        <v>0.45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1</v>
      </c>
      <c r="I298" s="297">
        <f>data!BT60</f>
        <v>4.16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519358</v>
      </c>
      <c r="D299" s="290">
        <f>data!BO61</f>
        <v>46671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72435</v>
      </c>
      <c r="I299" s="290">
        <f>data!BT61</f>
        <v>330118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90574</v>
      </c>
      <c r="D300" s="290">
        <f>data!BO62</f>
        <v>79095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7385</v>
      </c>
      <c r="I300" s="290">
        <f>data!BT62</f>
        <v>26897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1024169.4099999999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95387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1251</v>
      </c>
      <c r="I302" s="290">
        <f>data!BT64</f>
        <v>1638</v>
      </c>
    </row>
    <row r="303" spans="1:9" customFormat="1" ht="20.149999999999999" customHeight="1" x14ac:dyDescent="0.35">
      <c r="A303" s="289">
        <v>10</v>
      </c>
      <c r="B303" s="290" t="s">
        <v>524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525</v>
      </c>
      <c r="C304" s="290">
        <f>data!BN66</f>
        <v>88414</v>
      </c>
      <c r="D304" s="290">
        <f>data!BO66</f>
        <v>3291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116</v>
      </c>
      <c r="I304" s="290">
        <f>data!BT66</f>
        <v>-2529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1565075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1009</v>
      </c>
      <c r="C306" s="290">
        <f>data!BN68</f>
        <v>750880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1010</v>
      </c>
      <c r="C307" s="290">
        <f>data!BN69</f>
        <v>2775908</v>
      </c>
      <c r="D307" s="290">
        <f>data!BO69</f>
        <v>50477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78662</v>
      </c>
      <c r="I307" s="290">
        <f>data!BT69</f>
        <v>364595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-211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1011</v>
      </c>
      <c r="C309" s="290">
        <f>data!BN85</f>
        <v>6909554.4100000001</v>
      </c>
      <c r="D309" s="290">
        <f>data!BO85</f>
        <v>179534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159849</v>
      </c>
      <c r="I309" s="290">
        <f>data!BT85</f>
        <v>720719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1017</v>
      </c>
      <c r="C316" s="306">
        <f>data!BN90</f>
        <v>6775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430</v>
      </c>
      <c r="I316" s="306">
        <f>data!BT90</f>
        <v>706</v>
      </c>
    </row>
    <row r="317" spans="1:9" customFormat="1" ht="20.149999999999999" customHeight="1" x14ac:dyDescent="0.35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118</v>
      </c>
      <c r="I318" s="306">
        <f>data!BT92</f>
        <v>194</v>
      </c>
    </row>
    <row r="319" spans="1:9" customFormat="1" ht="20.149999999999999" customHeight="1" x14ac:dyDescent="0.35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1054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HOLY FAMILY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11.8</v>
      </c>
      <c r="H330" s="297">
        <f>data!BZ60</f>
        <v>8.06</v>
      </c>
      <c r="I330" s="297">
        <f>data!CA60</f>
        <v>2.96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1630959</v>
      </c>
      <c r="H331" s="309">
        <f>data!BZ61</f>
        <v>614375</v>
      </c>
      <c r="I331" s="309">
        <f>data!CA61</f>
        <v>302513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215</v>
      </c>
      <c r="E332" s="309">
        <f>data!BW62</f>
        <v>0</v>
      </c>
      <c r="F332" s="309">
        <f>data!BX62</f>
        <v>0</v>
      </c>
      <c r="G332" s="309">
        <f>data!BY62</f>
        <v>106687</v>
      </c>
      <c r="H332" s="309">
        <f>data!BZ62</f>
        <v>152850</v>
      </c>
      <c r="I332" s="309">
        <f>data!CA62</f>
        <v>13079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4025596.85</v>
      </c>
      <c r="F333" s="309">
        <f>data!BX63</f>
        <v>0</v>
      </c>
      <c r="G333" s="309">
        <f>data!BY63</f>
        <v>22234.959999999999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20</v>
      </c>
      <c r="F334" s="309">
        <f>data!BX64</f>
        <v>0</v>
      </c>
      <c r="G334" s="309">
        <f>data!BY64</f>
        <v>127376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524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525</v>
      </c>
      <c r="C336" s="309">
        <f>data!BU66</f>
        <v>0</v>
      </c>
      <c r="D336" s="309">
        <f>data!BV66</f>
        <v>0</v>
      </c>
      <c r="E336" s="309">
        <f>data!BW66</f>
        <v>69185</v>
      </c>
      <c r="F336" s="309">
        <f>data!BX66</f>
        <v>0</v>
      </c>
      <c r="G336" s="309">
        <f>data!BY66</f>
        <v>1384577</v>
      </c>
      <c r="H336" s="309">
        <f>data!BZ66</f>
        <v>265</v>
      </c>
      <c r="I336" s="309">
        <f>data!CA66</f>
        <v>109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456029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1010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1871308</v>
      </c>
      <c r="H339" s="309">
        <f>data!BZ69</f>
        <v>685554</v>
      </c>
      <c r="I339" s="309">
        <f>data!CA69</f>
        <v>330116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8347</v>
      </c>
    </row>
    <row r="341" spans="1:9" customFormat="1" ht="20.149999999999999" customHeight="1" x14ac:dyDescent="0.35">
      <c r="A341" s="289">
        <v>16</v>
      </c>
      <c r="B341" s="298" t="s">
        <v>1011</v>
      </c>
      <c r="C341" s="290">
        <f>data!BU85</f>
        <v>0</v>
      </c>
      <c r="D341" s="290">
        <f>data!BV85</f>
        <v>215</v>
      </c>
      <c r="E341" s="290">
        <f>data!BW85</f>
        <v>4094801.85</v>
      </c>
      <c r="F341" s="290">
        <f>data!BX85</f>
        <v>0</v>
      </c>
      <c r="G341" s="290">
        <f>data!BY85</f>
        <v>5599170.96</v>
      </c>
      <c r="H341" s="290">
        <f>data!BZ85</f>
        <v>1453044</v>
      </c>
      <c r="I341" s="290">
        <f>data!CA85</f>
        <v>654164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1017</v>
      </c>
      <c r="C348" s="306">
        <f>data!BU90</f>
        <v>0</v>
      </c>
      <c r="D348" s="306">
        <f>data!BV90</f>
        <v>428</v>
      </c>
      <c r="E348" s="306">
        <f>data!BW90</f>
        <v>456</v>
      </c>
      <c r="F348" s="306">
        <f>data!BX90</f>
        <v>0</v>
      </c>
      <c r="G348" s="306">
        <f>data!BY90</f>
        <v>2223</v>
      </c>
      <c r="H348" s="306">
        <f>data!BZ90</f>
        <v>0</v>
      </c>
      <c r="I348" s="306">
        <f>data!CA90</f>
        <v>3882</v>
      </c>
    </row>
    <row r="349" spans="1:9" customFormat="1" ht="20.149999999999999" customHeight="1" x14ac:dyDescent="0.35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1019</v>
      </c>
      <c r="C350" s="306">
        <f>data!BU92</f>
        <v>0</v>
      </c>
      <c r="D350" s="306">
        <f>data!BV92</f>
        <v>117</v>
      </c>
      <c r="E350" s="306">
        <f>data!BW92</f>
        <v>125</v>
      </c>
      <c r="F350" s="306">
        <f>data!BX92</f>
        <v>0</v>
      </c>
      <c r="G350" s="306">
        <f>data!BY92</f>
        <v>610</v>
      </c>
      <c r="H350" s="306">
        <f>data!BZ92</f>
        <v>0</v>
      </c>
      <c r="I350" s="306">
        <f>data!CA92</f>
        <v>1065</v>
      </c>
    </row>
    <row r="351" spans="1:9" customFormat="1" ht="20.149999999999999" customHeight="1" x14ac:dyDescent="0.35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1055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HOLY FAMILY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4.67</v>
      </c>
      <c r="E362" s="312"/>
      <c r="F362" s="300"/>
      <c r="G362" s="300"/>
      <c r="H362" s="300"/>
      <c r="I362" s="313">
        <f>data!CE60</f>
        <v>822.60999999999979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200934</v>
      </c>
      <c r="E363" s="314"/>
      <c r="F363" s="314"/>
      <c r="G363" s="314"/>
      <c r="H363" s="314"/>
      <c r="I363" s="309">
        <f>data!CE61</f>
        <v>74169348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226672</v>
      </c>
      <c r="E364" s="314"/>
      <c r="F364" s="314"/>
      <c r="G364" s="314"/>
      <c r="H364" s="314"/>
      <c r="I364" s="309">
        <f>data!CE62</f>
        <v>7915902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4000</v>
      </c>
      <c r="E365" s="314"/>
      <c r="F365" s="314"/>
      <c r="G365" s="314"/>
      <c r="H365" s="314"/>
      <c r="I365" s="309">
        <f>data!CE63</f>
        <v>7444425.1700000009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-33026</v>
      </c>
      <c r="E366" s="314"/>
      <c r="F366" s="314"/>
      <c r="G366" s="314"/>
      <c r="H366" s="314"/>
      <c r="I366" s="309">
        <f>data!CE64</f>
        <v>54840735</v>
      </c>
    </row>
    <row r="367" spans="1:9" customFormat="1" ht="20.149999999999999" customHeight="1" x14ac:dyDescent="0.35">
      <c r="A367" s="289">
        <v>10</v>
      </c>
      <c r="B367" s="290" t="s">
        <v>524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525</v>
      </c>
      <c r="C368" s="309">
        <f>data!CB66</f>
        <v>0</v>
      </c>
      <c r="D368" s="309">
        <f>data!CC66</f>
        <v>179</v>
      </c>
      <c r="E368" s="314"/>
      <c r="F368" s="314"/>
      <c r="G368" s="314"/>
      <c r="H368" s="314"/>
      <c r="I368" s="309">
        <f>data!CE66</f>
        <v>27274960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5097944</v>
      </c>
    </row>
    <row r="370" spans="1:9" customFormat="1" ht="20.149999999999999" customHeight="1" x14ac:dyDescent="0.35">
      <c r="A370" s="289">
        <v>13</v>
      </c>
      <c r="B370" s="290" t="s">
        <v>1009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2684350</v>
      </c>
    </row>
    <row r="371" spans="1:9" customFormat="1" ht="20.149999999999999" customHeight="1" x14ac:dyDescent="0.35">
      <c r="A371" s="289">
        <v>14</v>
      </c>
      <c r="B371" s="290" t="s">
        <v>1010</v>
      </c>
      <c r="C371" s="309">
        <f>data!CB69</f>
        <v>0</v>
      </c>
      <c r="D371" s="309">
        <f>data!CC69</f>
        <v>4996969</v>
      </c>
      <c r="E371" s="309">
        <f>data!CD69</f>
        <v>0</v>
      </c>
      <c r="F371" s="314"/>
      <c r="G371" s="314"/>
      <c r="H371" s="314"/>
      <c r="I371" s="309">
        <f>data!CE69</f>
        <v>98260495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-11301</v>
      </c>
      <c r="E372" s="290">
        <f>-data!CD84</f>
        <v>0</v>
      </c>
      <c r="F372" s="300"/>
      <c r="G372" s="300"/>
      <c r="H372" s="300"/>
      <c r="I372" s="290">
        <f>-data!CE84</f>
        <v>-4954230</v>
      </c>
    </row>
    <row r="373" spans="1:9" customFormat="1" ht="20.149999999999999" customHeight="1" x14ac:dyDescent="0.35">
      <c r="A373" s="289">
        <v>16</v>
      </c>
      <c r="B373" s="298" t="s">
        <v>1011</v>
      </c>
      <c r="C373" s="309">
        <f>data!CB85</f>
        <v>0</v>
      </c>
      <c r="D373" s="309">
        <f>data!CC85</f>
        <v>5384427</v>
      </c>
      <c r="E373" s="309">
        <f>data!CD85</f>
        <v>0</v>
      </c>
      <c r="F373" s="314"/>
      <c r="G373" s="314"/>
      <c r="H373" s="314"/>
      <c r="I373" s="290">
        <f>data!CE85</f>
        <v>272733929.16999996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411096385</v>
      </c>
    </row>
    <row r="377" spans="1:9" customFormat="1" ht="20.149999999999999" customHeight="1" x14ac:dyDescent="0.35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661709333</v>
      </c>
    </row>
    <row r="378" spans="1:9" customFormat="1" ht="20.149999999999999" customHeight="1" x14ac:dyDescent="0.35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1072805718</v>
      </c>
    </row>
    <row r="379" spans="1:9" customFormat="1" ht="20.149999999999999" customHeight="1" x14ac:dyDescent="0.35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1017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267613</v>
      </c>
    </row>
    <row r="381" spans="1:9" customFormat="1" ht="20.149999999999999" customHeight="1" x14ac:dyDescent="0.35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58880</v>
      </c>
    </row>
    <row r="383" spans="1:9" customFormat="1" ht="20.149999999999999" customHeight="1" x14ac:dyDescent="0.35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261.62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CA4A-E778-41E2-B93B-B1BBB8B331E7}">
  <sheetPr syncVertical="1" syncRef="A118" transitionEvaluation="1" transitionEntry="1" codeName="Sheet12">
    <tabColor rgb="FF92D050"/>
    <pageSetUpPr autoPageBreaks="0" fitToPage="1"/>
  </sheetPr>
  <dimension ref="A1:CF717"/>
  <sheetViews>
    <sheetView topLeftCell="A118" zoomScaleNormal="10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6913667</v>
      </c>
      <c r="C47" s="20">
        <v>376325.25</v>
      </c>
      <c r="D47" s="20">
        <v>0</v>
      </c>
      <c r="E47" s="20">
        <v>1850943.0399999998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775932.33</v>
      </c>
      <c r="Q47" s="20">
        <v>101770.35</v>
      </c>
      <c r="R47" s="20">
        <v>0</v>
      </c>
      <c r="S47" s="20">
        <v>4519.92</v>
      </c>
      <c r="T47" s="20">
        <v>49988.770000000004</v>
      </c>
      <c r="U47" s="20">
        <v>217212.37</v>
      </c>
      <c r="V47" s="20">
        <v>235273.37000000002</v>
      </c>
      <c r="W47" s="20">
        <v>0</v>
      </c>
      <c r="X47" s="20">
        <v>0</v>
      </c>
      <c r="Y47" s="20">
        <v>0</v>
      </c>
      <c r="Z47" s="20">
        <v>5107.1200000000008</v>
      </c>
      <c r="AA47" s="20">
        <v>16077.18</v>
      </c>
      <c r="AB47" s="20">
        <v>254828.84</v>
      </c>
      <c r="AC47" s="20">
        <v>237406.13999999998</v>
      </c>
      <c r="AD47" s="20">
        <v>0</v>
      </c>
      <c r="AE47" s="20">
        <v>0</v>
      </c>
      <c r="AF47" s="20">
        <v>0</v>
      </c>
      <c r="AG47" s="20">
        <v>664245.48</v>
      </c>
      <c r="AH47" s="20">
        <v>0</v>
      </c>
      <c r="AI47" s="20">
        <v>0</v>
      </c>
      <c r="AJ47" s="20">
        <v>96025.3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-4.5199999999999996</v>
      </c>
      <c r="AS47" s="20">
        <v>0</v>
      </c>
      <c r="AT47" s="20">
        <v>0</v>
      </c>
      <c r="AU47" s="20">
        <v>0</v>
      </c>
      <c r="AV47" s="20">
        <v>215252.52000000002</v>
      </c>
      <c r="AW47" s="20">
        <v>0</v>
      </c>
      <c r="AX47" s="20">
        <v>0</v>
      </c>
      <c r="AY47" s="20">
        <v>160120.01999999999</v>
      </c>
      <c r="AZ47" s="20">
        <v>0</v>
      </c>
      <c r="BA47" s="20">
        <v>7851.2900000000009</v>
      </c>
      <c r="BB47" s="20">
        <v>152311.22</v>
      </c>
      <c r="BC47" s="20">
        <v>0</v>
      </c>
      <c r="BD47" s="20">
        <v>0</v>
      </c>
      <c r="BE47" s="20">
        <v>353295.15000000008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843.2</v>
      </c>
      <c r="BM47" s="20">
        <v>0</v>
      </c>
      <c r="BN47" s="20">
        <v>101109.54</v>
      </c>
      <c r="BO47" s="20">
        <v>701199.37</v>
      </c>
      <c r="BP47" s="20">
        <v>0</v>
      </c>
      <c r="BQ47" s="20">
        <v>0</v>
      </c>
      <c r="BR47" s="20">
        <v>0</v>
      </c>
      <c r="BS47" s="20">
        <v>5584.03</v>
      </c>
      <c r="BT47" s="20">
        <v>23609.22</v>
      </c>
      <c r="BU47" s="20">
        <v>0</v>
      </c>
      <c r="BV47" s="20">
        <v>0</v>
      </c>
      <c r="BW47" s="20">
        <v>34.840000000000003</v>
      </c>
      <c r="BX47" s="20">
        <v>0</v>
      </c>
      <c r="BY47" s="20">
        <v>76111.219999999987</v>
      </c>
      <c r="BZ47" s="20">
        <v>106607.27</v>
      </c>
      <c r="CA47" s="20">
        <v>15241.56</v>
      </c>
      <c r="CB47" s="20">
        <v>0</v>
      </c>
      <c r="CC47" s="20">
        <v>108845.95000000001</v>
      </c>
      <c r="CD47" s="16"/>
      <c r="CE47" s="28">
        <v>6913667.3399999999</v>
      </c>
    </row>
    <row r="48" spans="1:83" x14ac:dyDescent="0.35">
      <c r="A48" s="28" t="s">
        <v>232</v>
      </c>
      <c r="B48" s="242">
        <v>-0.33999999985098839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1057</v>
      </c>
      <c r="CE48" s="28" t="s">
        <v>1057</v>
      </c>
    </row>
    <row r="49" spans="1:83" x14ac:dyDescent="0.35">
      <c r="A49" s="16" t="s">
        <v>233</v>
      </c>
      <c r="B49" s="28">
        <v>6913666.6600000001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4943379</v>
      </c>
      <c r="C51" s="20">
        <v>126297</v>
      </c>
      <c r="D51" s="20">
        <v>0</v>
      </c>
      <c r="E51" s="20">
        <v>122567.87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812110.22000000009</v>
      </c>
      <c r="Q51" s="20">
        <v>0</v>
      </c>
      <c r="R51" s="20">
        <v>124942.59</v>
      </c>
      <c r="S51" s="20">
        <v>9421.5</v>
      </c>
      <c r="T51" s="20">
        <v>15008</v>
      </c>
      <c r="U51" s="20">
        <v>6861.87</v>
      </c>
      <c r="V51" s="20">
        <v>46434.58</v>
      </c>
      <c r="W51" s="20">
        <v>0</v>
      </c>
      <c r="X51" s="20">
        <v>0</v>
      </c>
      <c r="Y51" s="20">
        <v>1103.28</v>
      </c>
      <c r="Z51" s="20">
        <v>0</v>
      </c>
      <c r="AA51" s="20">
        <v>0</v>
      </c>
      <c r="AB51" s="20">
        <v>83701.7</v>
      </c>
      <c r="AC51" s="20">
        <v>52919.92</v>
      </c>
      <c r="AD51" s="20">
        <v>0</v>
      </c>
      <c r="AE51" s="20">
        <v>312.17</v>
      </c>
      <c r="AF51" s="20">
        <v>0</v>
      </c>
      <c r="AG51" s="20">
        <v>26679.18</v>
      </c>
      <c r="AH51" s="20">
        <v>0</v>
      </c>
      <c r="AI51" s="20">
        <v>0</v>
      </c>
      <c r="AJ51" s="20">
        <v>44054.64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7451.52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1358150.9800000002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1733048.08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401359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4972424.1000000006</v>
      </c>
    </row>
    <row r="52" spans="1:83" x14ac:dyDescent="0.35">
      <c r="A52" s="35" t="s">
        <v>235</v>
      </c>
      <c r="B52" s="243">
        <v>-29045.100000000559</v>
      </c>
      <c r="C52" s="28">
        <v>-867</v>
      </c>
      <c r="D52" s="28">
        <v>0</v>
      </c>
      <c r="E52" s="28">
        <v>-8052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-4066</v>
      </c>
      <c r="Q52" s="28">
        <v>-369</v>
      </c>
      <c r="R52" s="28">
        <v>-38</v>
      </c>
      <c r="S52" s="28">
        <v>-436</v>
      </c>
      <c r="T52" s="28">
        <v>-60</v>
      </c>
      <c r="U52" s="28">
        <v>-576</v>
      </c>
      <c r="V52" s="28">
        <v>-496</v>
      </c>
      <c r="W52" s="28">
        <v>0</v>
      </c>
      <c r="X52" s="28">
        <v>0</v>
      </c>
      <c r="Y52" s="28">
        <v>0</v>
      </c>
      <c r="Z52" s="28">
        <v>-24</v>
      </c>
      <c r="AA52" s="28">
        <v>-200</v>
      </c>
      <c r="AB52" s="28">
        <v>-348</v>
      </c>
      <c r="AC52" s="28">
        <v>-283</v>
      </c>
      <c r="AD52" s="28">
        <v>0</v>
      </c>
      <c r="AE52" s="28">
        <v>-300</v>
      </c>
      <c r="AF52" s="28">
        <v>0</v>
      </c>
      <c r="AG52" s="28">
        <v>-1804</v>
      </c>
      <c r="AH52" s="28">
        <v>0</v>
      </c>
      <c r="AI52" s="28">
        <v>0</v>
      </c>
      <c r="AJ52" s="28">
        <v>-74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-3462</v>
      </c>
      <c r="AW52" s="28">
        <v>0</v>
      </c>
      <c r="AX52" s="28">
        <v>0</v>
      </c>
      <c r="AY52" s="28">
        <v>-1266</v>
      </c>
      <c r="AZ52" s="28">
        <v>0</v>
      </c>
      <c r="BA52" s="28">
        <v>-66</v>
      </c>
      <c r="BB52" s="28">
        <v>-139</v>
      </c>
      <c r="BC52" s="28">
        <v>0</v>
      </c>
      <c r="BD52" s="28">
        <v>-181</v>
      </c>
      <c r="BE52" s="28">
        <v>-3505</v>
      </c>
      <c r="BF52" s="28">
        <v>0</v>
      </c>
      <c r="BG52" s="28">
        <v>-34</v>
      </c>
      <c r="BH52" s="28">
        <v>-203</v>
      </c>
      <c r="BI52" s="28">
        <v>0</v>
      </c>
      <c r="BJ52" s="28">
        <v>-32</v>
      </c>
      <c r="BK52" s="28">
        <v>0</v>
      </c>
      <c r="BL52" s="28">
        <v>-545</v>
      </c>
      <c r="BM52" s="28">
        <v>0</v>
      </c>
      <c r="BN52" s="28">
        <v>-735</v>
      </c>
      <c r="BO52" s="28">
        <v>0</v>
      </c>
      <c r="BP52" s="28">
        <v>0</v>
      </c>
      <c r="BQ52" s="28">
        <v>0</v>
      </c>
      <c r="BR52" s="28">
        <v>0</v>
      </c>
      <c r="BS52" s="28">
        <v>-47</v>
      </c>
      <c r="BT52" s="28">
        <v>-77</v>
      </c>
      <c r="BU52" s="28">
        <v>0</v>
      </c>
      <c r="BV52" s="28">
        <v>-46</v>
      </c>
      <c r="BW52" s="28">
        <v>-49</v>
      </c>
      <c r="BX52" s="28">
        <v>0</v>
      </c>
      <c r="BY52" s="28">
        <v>-241</v>
      </c>
      <c r="BZ52" s="28">
        <v>0</v>
      </c>
      <c r="CA52" s="28">
        <v>-421</v>
      </c>
      <c r="CB52" s="28">
        <v>0</v>
      </c>
      <c r="CC52" s="28">
        <v>0</v>
      </c>
      <c r="CD52" s="28" t="s">
        <v>1057</v>
      </c>
      <c r="CE52" s="28" t="s">
        <v>1057</v>
      </c>
    </row>
    <row r="53" spans="1:83" x14ac:dyDescent="0.35">
      <c r="A53" s="16" t="s">
        <v>233</v>
      </c>
      <c r="B53" s="28">
        <v>4914333.8999999994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2937</v>
      </c>
      <c r="D59" s="20">
        <v>0</v>
      </c>
      <c r="E59" s="20">
        <v>36535</v>
      </c>
      <c r="F59" s="20">
        <v>0</v>
      </c>
      <c r="G59" s="20">
        <v>0</v>
      </c>
      <c r="H59" s="20">
        <v>0</v>
      </c>
      <c r="I59" s="20">
        <v>0</v>
      </c>
      <c r="J59" s="20">
        <v>1512</v>
      </c>
      <c r="K59" s="20">
        <v>0</v>
      </c>
      <c r="L59" s="20">
        <v>0</v>
      </c>
      <c r="M59" s="20">
        <v>0</v>
      </c>
      <c r="N59" s="20">
        <v>0</v>
      </c>
      <c r="O59" s="20">
        <v>829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267609.90999999986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36.989120192307695</v>
      </c>
      <c r="D60" s="245">
        <v>0</v>
      </c>
      <c r="E60" s="245">
        <v>234.9240192307692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102.90934615384619</v>
      </c>
      <c r="Q60" s="246">
        <v>8.6155096153846156</v>
      </c>
      <c r="R60" s="246">
        <v>0</v>
      </c>
      <c r="S60" s="247">
        <v>0.49938942307692286</v>
      </c>
      <c r="T60" s="247">
        <v>4.8163942307692311</v>
      </c>
      <c r="U60" s="248">
        <v>35.401043269230776</v>
      </c>
      <c r="V60" s="246">
        <v>24.655283653846151</v>
      </c>
      <c r="W60" s="246">
        <v>0</v>
      </c>
      <c r="X60" s="246">
        <v>0</v>
      </c>
      <c r="Y60" s="246">
        <v>0</v>
      </c>
      <c r="Z60" s="246">
        <v>1.2501105769230769</v>
      </c>
      <c r="AA60" s="246">
        <v>2.1444134615384614</v>
      </c>
      <c r="AB60" s="247">
        <v>26.660548076923082</v>
      </c>
      <c r="AC60" s="246">
        <v>31.338278846153845</v>
      </c>
      <c r="AD60" s="246">
        <v>0</v>
      </c>
      <c r="AE60" s="246">
        <v>3.4615384615384617E-2</v>
      </c>
      <c r="AF60" s="246">
        <v>0</v>
      </c>
      <c r="AG60" s="246">
        <v>85.464173076923075</v>
      </c>
      <c r="AH60" s="246">
        <v>0</v>
      </c>
      <c r="AI60" s="246">
        <v>0</v>
      </c>
      <c r="AJ60" s="246">
        <v>11.15804326923077</v>
      </c>
      <c r="AK60" s="246">
        <v>0</v>
      </c>
      <c r="AL60" s="246">
        <v>0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-1.7211538461538462E-3</v>
      </c>
      <c r="AS60" s="246">
        <v>0</v>
      </c>
      <c r="AT60" s="246">
        <v>0</v>
      </c>
      <c r="AU60" s="246">
        <v>0</v>
      </c>
      <c r="AV60" s="247">
        <v>30.081918269230776</v>
      </c>
      <c r="AW60" s="247">
        <v>0</v>
      </c>
      <c r="AX60" s="247">
        <v>0</v>
      </c>
      <c r="AY60" s="246">
        <v>38.665701923076924</v>
      </c>
      <c r="AZ60" s="246">
        <v>0</v>
      </c>
      <c r="BA60" s="247">
        <v>2.1834326923076923</v>
      </c>
      <c r="BB60" s="247">
        <v>16.389908653846152</v>
      </c>
      <c r="BC60" s="247">
        <v>0</v>
      </c>
      <c r="BD60" s="247">
        <v>0</v>
      </c>
      <c r="BE60" s="246">
        <v>67.536341346153847</v>
      </c>
      <c r="BF60" s="247">
        <v>0</v>
      </c>
      <c r="BG60" s="247">
        <v>0</v>
      </c>
      <c r="BH60" s="247">
        <v>0</v>
      </c>
      <c r="BI60" s="247">
        <v>0</v>
      </c>
      <c r="BJ60" s="247">
        <v>0</v>
      </c>
      <c r="BK60" s="247">
        <v>0</v>
      </c>
      <c r="BL60" s="247">
        <v>9.8716346153846168E-2</v>
      </c>
      <c r="BM60" s="247">
        <v>0</v>
      </c>
      <c r="BN60" s="247">
        <v>3.2562884615384613</v>
      </c>
      <c r="BO60" s="247">
        <v>0.95699519230769226</v>
      </c>
      <c r="BP60" s="247">
        <v>0</v>
      </c>
      <c r="BQ60" s="247">
        <v>0</v>
      </c>
      <c r="BR60" s="247">
        <v>0</v>
      </c>
      <c r="BS60" s="247">
        <v>1.0027499999999998</v>
      </c>
      <c r="BT60" s="247">
        <v>3.7707980769230769</v>
      </c>
      <c r="BU60" s="247">
        <v>0</v>
      </c>
      <c r="BV60" s="247">
        <v>0</v>
      </c>
      <c r="BW60" s="247">
        <v>-7.6778846153846168E-3</v>
      </c>
      <c r="BX60" s="247">
        <v>0</v>
      </c>
      <c r="BY60" s="247">
        <v>15.698331730769231</v>
      </c>
      <c r="BZ60" s="247">
        <v>8.2750480769230759</v>
      </c>
      <c r="CA60" s="247">
        <v>2.8229855769230769</v>
      </c>
      <c r="CB60" s="247">
        <v>0</v>
      </c>
      <c r="CC60" s="247">
        <v>3.1996346153846149</v>
      </c>
      <c r="CD60" s="219" t="s">
        <v>248</v>
      </c>
      <c r="CE60" s="237">
        <v>800.78974038461558</v>
      </c>
    </row>
    <row r="61" spans="1:83" s="210" customFormat="1" x14ac:dyDescent="0.35">
      <c r="A61" s="35" t="s">
        <v>263</v>
      </c>
      <c r="B61" s="16"/>
      <c r="C61" s="20">
        <v>4296006.71</v>
      </c>
      <c r="D61" s="20">
        <v>0</v>
      </c>
      <c r="E61" s="20">
        <v>25687856.940000009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9433594.4400000013</v>
      </c>
      <c r="Q61" s="26">
        <v>1127895.74</v>
      </c>
      <c r="R61" s="26">
        <v>0</v>
      </c>
      <c r="S61" s="249">
        <v>97637.64</v>
      </c>
      <c r="T61" s="249">
        <v>549068.97</v>
      </c>
      <c r="U61" s="27">
        <v>2464715.37</v>
      </c>
      <c r="V61" s="26">
        <v>2038586.2100000002</v>
      </c>
      <c r="W61" s="26">
        <v>0</v>
      </c>
      <c r="X61" s="26">
        <v>0</v>
      </c>
      <c r="Y61" s="26">
        <v>0</v>
      </c>
      <c r="Z61" s="26">
        <v>66202.67</v>
      </c>
      <c r="AA61" s="26">
        <v>245167.63999999998</v>
      </c>
      <c r="AB61" s="250">
        <v>3052278.5</v>
      </c>
      <c r="AC61" s="26">
        <v>3031218.66</v>
      </c>
      <c r="AD61" s="26">
        <v>0</v>
      </c>
      <c r="AE61" s="26">
        <v>5683.9</v>
      </c>
      <c r="AF61" s="26">
        <v>0</v>
      </c>
      <c r="AG61" s="26">
        <v>7557738.0199999996</v>
      </c>
      <c r="AH61" s="26">
        <v>0</v>
      </c>
      <c r="AI61" s="26">
        <v>0</v>
      </c>
      <c r="AJ61" s="26">
        <v>1082594.27</v>
      </c>
      <c r="AK61" s="26">
        <v>386.19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-60.37</v>
      </c>
      <c r="AS61" s="26">
        <v>0</v>
      </c>
      <c r="AT61" s="26">
        <v>0</v>
      </c>
      <c r="AU61" s="26">
        <v>0</v>
      </c>
      <c r="AV61" s="249">
        <v>2973596.16</v>
      </c>
      <c r="AW61" s="249">
        <v>0</v>
      </c>
      <c r="AX61" s="249">
        <v>0</v>
      </c>
      <c r="AY61" s="26">
        <v>1991083.5799999998</v>
      </c>
      <c r="AZ61" s="26">
        <v>0</v>
      </c>
      <c r="BA61" s="249">
        <v>82574.81</v>
      </c>
      <c r="BB61" s="249">
        <v>1669979.46</v>
      </c>
      <c r="BC61" s="249">
        <v>0</v>
      </c>
      <c r="BD61" s="249">
        <v>0</v>
      </c>
      <c r="BE61" s="26">
        <v>3835409.79</v>
      </c>
      <c r="BF61" s="249">
        <v>0</v>
      </c>
      <c r="BG61" s="249">
        <v>0</v>
      </c>
      <c r="BH61" s="249">
        <v>0</v>
      </c>
      <c r="BI61" s="249">
        <v>0</v>
      </c>
      <c r="BJ61" s="249">
        <v>0</v>
      </c>
      <c r="BK61" s="249">
        <v>0</v>
      </c>
      <c r="BL61" s="249">
        <v>12199.32</v>
      </c>
      <c r="BM61" s="249">
        <v>0</v>
      </c>
      <c r="BN61" s="249">
        <v>726446.04999999993</v>
      </c>
      <c r="BO61" s="249">
        <v>77303.03</v>
      </c>
      <c r="BP61" s="249">
        <v>0</v>
      </c>
      <c r="BQ61" s="249">
        <v>0</v>
      </c>
      <c r="BR61" s="249">
        <v>0</v>
      </c>
      <c r="BS61" s="249">
        <v>55776.29</v>
      </c>
      <c r="BT61" s="249">
        <v>323923.95999999996</v>
      </c>
      <c r="BU61" s="249">
        <v>0</v>
      </c>
      <c r="BV61" s="249">
        <v>0</v>
      </c>
      <c r="BW61" s="249">
        <v>-2775.38</v>
      </c>
      <c r="BX61" s="249">
        <v>0</v>
      </c>
      <c r="BY61" s="249">
        <v>1375260.61</v>
      </c>
      <c r="BZ61" s="249">
        <v>559134.91</v>
      </c>
      <c r="CA61" s="249">
        <v>265614.87</v>
      </c>
      <c r="CB61" s="249">
        <v>0</v>
      </c>
      <c r="CC61" s="249">
        <v>174320.79</v>
      </c>
      <c r="CD61" s="25" t="s">
        <v>248</v>
      </c>
      <c r="CE61" s="28">
        <v>74856419.750000015</v>
      </c>
    </row>
    <row r="62" spans="1:83" x14ac:dyDescent="0.35">
      <c r="A62" s="35" t="s">
        <v>11</v>
      </c>
      <c r="B62" s="16"/>
      <c r="C62" s="28">
        <v>376325</v>
      </c>
      <c r="D62" s="28">
        <v>0</v>
      </c>
      <c r="E62" s="28">
        <v>1850943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775932</v>
      </c>
      <c r="Q62" s="28">
        <v>101770</v>
      </c>
      <c r="R62" s="28">
        <v>0</v>
      </c>
      <c r="S62" s="28">
        <v>4520</v>
      </c>
      <c r="T62" s="28">
        <v>49989</v>
      </c>
      <c r="U62" s="28">
        <v>217212</v>
      </c>
      <c r="V62" s="28">
        <v>235273</v>
      </c>
      <c r="W62" s="28">
        <v>0</v>
      </c>
      <c r="X62" s="28">
        <v>0</v>
      </c>
      <c r="Y62" s="28">
        <v>0</v>
      </c>
      <c r="Z62" s="28">
        <v>5107</v>
      </c>
      <c r="AA62" s="28">
        <v>16077</v>
      </c>
      <c r="AB62" s="28">
        <v>254829</v>
      </c>
      <c r="AC62" s="28">
        <v>237406</v>
      </c>
      <c r="AD62" s="28">
        <v>0</v>
      </c>
      <c r="AE62" s="28">
        <v>0</v>
      </c>
      <c r="AF62" s="28">
        <v>0</v>
      </c>
      <c r="AG62" s="28">
        <v>664245</v>
      </c>
      <c r="AH62" s="28">
        <v>0</v>
      </c>
      <c r="AI62" s="28">
        <v>0</v>
      </c>
      <c r="AJ62" s="28">
        <v>96025</v>
      </c>
      <c r="AK62" s="28">
        <v>0</v>
      </c>
      <c r="AL62" s="28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-5</v>
      </c>
      <c r="AS62" s="28">
        <v>0</v>
      </c>
      <c r="AT62" s="28">
        <v>0</v>
      </c>
      <c r="AU62" s="28">
        <v>0</v>
      </c>
      <c r="AV62" s="28">
        <v>215253</v>
      </c>
      <c r="AW62" s="28">
        <v>0</v>
      </c>
      <c r="AX62" s="28">
        <v>0</v>
      </c>
      <c r="AY62" s="28">
        <v>160120</v>
      </c>
      <c r="AZ62" s="28">
        <v>0</v>
      </c>
      <c r="BA62" s="28">
        <v>7851</v>
      </c>
      <c r="BB62" s="28">
        <v>152311</v>
      </c>
      <c r="BC62" s="28">
        <v>0</v>
      </c>
      <c r="BD62" s="28">
        <v>0</v>
      </c>
      <c r="BE62" s="28">
        <v>353295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843</v>
      </c>
      <c r="BM62" s="28">
        <v>0</v>
      </c>
      <c r="BN62" s="28">
        <v>101110</v>
      </c>
      <c r="BO62" s="28">
        <v>701199</v>
      </c>
      <c r="BP62" s="28">
        <v>0</v>
      </c>
      <c r="BQ62" s="28">
        <v>0</v>
      </c>
      <c r="BR62" s="28">
        <v>0</v>
      </c>
      <c r="BS62" s="28">
        <v>5584</v>
      </c>
      <c r="BT62" s="28">
        <v>23609</v>
      </c>
      <c r="BU62" s="28">
        <v>0</v>
      </c>
      <c r="BV62" s="28">
        <v>0</v>
      </c>
      <c r="BW62" s="28">
        <v>35</v>
      </c>
      <c r="BX62" s="28">
        <v>0</v>
      </c>
      <c r="BY62" s="28">
        <v>76111</v>
      </c>
      <c r="BZ62" s="28">
        <v>106607</v>
      </c>
      <c r="CA62" s="28">
        <v>15242</v>
      </c>
      <c r="CB62" s="28">
        <v>0</v>
      </c>
      <c r="CC62" s="28">
        <v>108846</v>
      </c>
      <c r="CD62" s="25" t="s">
        <v>248</v>
      </c>
      <c r="CE62" s="28">
        <v>6913664</v>
      </c>
    </row>
    <row r="63" spans="1:83" x14ac:dyDescent="0.35">
      <c r="A63" s="35" t="s">
        <v>264</v>
      </c>
      <c r="B63" s="16"/>
      <c r="C63" s="20">
        <v>909722.42</v>
      </c>
      <c r="D63" s="20">
        <v>0</v>
      </c>
      <c r="E63" s="20">
        <v>1069133.3199999998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28082.720000000001</v>
      </c>
      <c r="Q63" s="26">
        <v>0</v>
      </c>
      <c r="R63" s="26">
        <v>0</v>
      </c>
      <c r="S63" s="249">
        <v>0</v>
      </c>
      <c r="T63" s="249">
        <v>0</v>
      </c>
      <c r="U63" s="27">
        <v>68961.55</v>
      </c>
      <c r="V63" s="26">
        <v>44250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1580</v>
      </c>
      <c r="AC63" s="26">
        <v>0</v>
      </c>
      <c r="AD63" s="26">
        <v>0</v>
      </c>
      <c r="AE63" s="26">
        <v>0</v>
      </c>
      <c r="AF63" s="26">
        <v>0</v>
      </c>
      <c r="AG63" s="26">
        <v>415078.94</v>
      </c>
      <c r="AH63" s="26">
        <v>0</v>
      </c>
      <c r="AI63" s="26">
        <v>0</v>
      </c>
      <c r="AJ63" s="26">
        <v>27125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-3000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18865.93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1389762.99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3815128.98</v>
      </c>
      <c r="BX63" s="249">
        <v>0</v>
      </c>
      <c r="BY63" s="249">
        <v>113954.66999999998</v>
      </c>
      <c r="BZ63" s="249">
        <v>0</v>
      </c>
      <c r="CA63" s="249">
        <v>0</v>
      </c>
      <c r="CB63" s="249">
        <v>0</v>
      </c>
      <c r="CC63" s="249">
        <v>-297.94</v>
      </c>
      <c r="CD63" s="25" t="s">
        <v>248</v>
      </c>
      <c r="CE63" s="28">
        <v>7898348.5799999991</v>
      </c>
    </row>
    <row r="64" spans="1:83" x14ac:dyDescent="0.35">
      <c r="A64" s="35" t="s">
        <v>265</v>
      </c>
      <c r="B64" s="16"/>
      <c r="C64" s="20">
        <v>668111.12</v>
      </c>
      <c r="D64" s="20">
        <v>0</v>
      </c>
      <c r="E64" s="20">
        <v>2451843.2699999991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19665606.239999998</v>
      </c>
      <c r="Q64" s="26">
        <v>74848.73</v>
      </c>
      <c r="R64" s="26">
        <v>590957.96</v>
      </c>
      <c r="S64" s="249">
        <v>-210397.31</v>
      </c>
      <c r="T64" s="249">
        <v>380047.33999999997</v>
      </c>
      <c r="U64" s="27">
        <v>1655387.96</v>
      </c>
      <c r="V64" s="26">
        <v>852148.19999999972</v>
      </c>
      <c r="W64" s="26">
        <v>0</v>
      </c>
      <c r="X64" s="26">
        <v>0</v>
      </c>
      <c r="Y64" s="26">
        <v>0</v>
      </c>
      <c r="Z64" s="26">
        <v>0</v>
      </c>
      <c r="AA64" s="26">
        <v>286133.37999999995</v>
      </c>
      <c r="AB64" s="250">
        <v>23586082.990000002</v>
      </c>
      <c r="AC64" s="26">
        <v>587349.13</v>
      </c>
      <c r="AD64" s="26">
        <v>0</v>
      </c>
      <c r="AE64" s="26">
        <v>20372.840000000004</v>
      </c>
      <c r="AF64" s="26">
        <v>0</v>
      </c>
      <c r="AG64" s="26">
        <v>1137927.99</v>
      </c>
      <c r="AH64" s="26">
        <v>0</v>
      </c>
      <c r="AI64" s="26">
        <v>0</v>
      </c>
      <c r="AJ64" s="26">
        <v>271378.85000000003</v>
      </c>
      <c r="AK64" s="26">
        <v>42.57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666271.26</v>
      </c>
      <c r="AW64" s="249">
        <v>0</v>
      </c>
      <c r="AX64" s="249">
        <v>0</v>
      </c>
      <c r="AY64" s="26">
        <v>255129.58</v>
      </c>
      <c r="AZ64" s="26">
        <v>0</v>
      </c>
      <c r="BA64" s="249">
        <v>129.43</v>
      </c>
      <c r="BB64" s="249">
        <v>6431.04</v>
      </c>
      <c r="BC64" s="249">
        <v>0</v>
      </c>
      <c r="BD64" s="249">
        <v>-28198.28</v>
      </c>
      <c r="BE64" s="26">
        <v>997247.73</v>
      </c>
      <c r="BF64" s="249">
        <v>0</v>
      </c>
      <c r="BG64" s="249">
        <v>63.18</v>
      </c>
      <c r="BH64" s="249">
        <v>0</v>
      </c>
      <c r="BI64" s="249">
        <v>0</v>
      </c>
      <c r="BJ64" s="249">
        <v>0</v>
      </c>
      <c r="BK64" s="249">
        <v>0</v>
      </c>
      <c r="BL64" s="249">
        <v>81.96</v>
      </c>
      <c r="BM64" s="249">
        <v>0</v>
      </c>
      <c r="BN64" s="249">
        <v>98005.54</v>
      </c>
      <c r="BO64" s="249">
        <v>0</v>
      </c>
      <c r="BP64" s="249">
        <v>0</v>
      </c>
      <c r="BQ64" s="249">
        <v>0</v>
      </c>
      <c r="BR64" s="249">
        <v>0</v>
      </c>
      <c r="BS64" s="249">
        <v>294.28999999999996</v>
      </c>
      <c r="BT64" s="249">
        <v>4997.8099999999995</v>
      </c>
      <c r="BU64" s="249">
        <v>0</v>
      </c>
      <c r="BV64" s="249">
        <v>0</v>
      </c>
      <c r="BW64" s="249">
        <v>75.349999999999994</v>
      </c>
      <c r="BX64" s="249">
        <v>0</v>
      </c>
      <c r="BY64" s="249">
        <v>38395.699999999997</v>
      </c>
      <c r="BZ64" s="249">
        <v>123.08</v>
      </c>
      <c r="CA64" s="249">
        <v>196.2</v>
      </c>
      <c r="CB64" s="249">
        <v>0</v>
      </c>
      <c r="CC64" s="249">
        <v>2766.89</v>
      </c>
      <c r="CD64" s="25" t="s">
        <v>248</v>
      </c>
      <c r="CE64" s="28">
        <v>54059852.020000011</v>
      </c>
    </row>
    <row r="65" spans="1:83" x14ac:dyDescent="0.35">
      <c r="A65" s="35" t="s">
        <v>266</v>
      </c>
      <c r="B65" s="16"/>
      <c r="C65" s="20">
        <v>604.16</v>
      </c>
      <c r="D65" s="20">
        <v>0</v>
      </c>
      <c r="E65" s="20">
        <v>1396.46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1921.41</v>
      </c>
      <c r="Q65" s="26">
        <v>0</v>
      </c>
      <c r="R65" s="26">
        <v>0</v>
      </c>
      <c r="S65" s="249">
        <v>0</v>
      </c>
      <c r="T65" s="249">
        <v>0</v>
      </c>
      <c r="U65" s="27">
        <v>371.75</v>
      </c>
      <c r="V65" s="26">
        <v>0</v>
      </c>
      <c r="W65" s="26">
        <v>0</v>
      </c>
      <c r="X65" s="26">
        <v>0</v>
      </c>
      <c r="Y65" s="26">
        <v>0</v>
      </c>
      <c r="Z65" s="26">
        <v>325</v>
      </c>
      <c r="AA65" s="26">
        <v>0</v>
      </c>
      <c r="AB65" s="250">
        <v>885.41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630.14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7289.46</v>
      </c>
      <c r="AS65" s="26">
        <v>0</v>
      </c>
      <c r="AT65" s="26">
        <v>0</v>
      </c>
      <c r="AU65" s="26">
        <v>0</v>
      </c>
      <c r="AV65" s="249">
        <v>25548.559999999998</v>
      </c>
      <c r="AW65" s="249">
        <v>0</v>
      </c>
      <c r="AX65" s="249">
        <v>0</v>
      </c>
      <c r="AY65" s="26">
        <v>384.32</v>
      </c>
      <c r="AZ65" s="26">
        <v>0</v>
      </c>
      <c r="BA65" s="249">
        <v>0</v>
      </c>
      <c r="BB65" s="249">
        <v>1897.92</v>
      </c>
      <c r="BC65" s="249">
        <v>0</v>
      </c>
      <c r="BD65" s="249">
        <v>0</v>
      </c>
      <c r="BE65" s="26">
        <v>1946000.5299999998</v>
      </c>
      <c r="BF65" s="249">
        <v>0</v>
      </c>
      <c r="BG65" s="249">
        <v>0</v>
      </c>
      <c r="BH65" s="249">
        <v>1212.81</v>
      </c>
      <c r="BI65" s="249">
        <v>0</v>
      </c>
      <c r="BJ65" s="249">
        <v>0</v>
      </c>
      <c r="BK65" s="249">
        <v>0</v>
      </c>
      <c r="BL65" s="249">
        <v>0</v>
      </c>
      <c r="BM65" s="249">
        <v>0</v>
      </c>
      <c r="BN65" s="249">
        <v>65401.26</v>
      </c>
      <c r="BO65" s="249">
        <v>0</v>
      </c>
      <c r="BP65" s="249">
        <v>0</v>
      </c>
      <c r="BQ65" s="249">
        <v>0</v>
      </c>
      <c r="BR65" s="249">
        <v>0</v>
      </c>
      <c r="BS65" s="249">
        <v>0</v>
      </c>
      <c r="BT65" s="249">
        <v>0</v>
      </c>
      <c r="BU65" s="249">
        <v>0</v>
      </c>
      <c r="BV65" s="249">
        <v>0</v>
      </c>
      <c r="BW65" s="249">
        <v>0</v>
      </c>
      <c r="BX65" s="249">
        <v>0</v>
      </c>
      <c r="BY65" s="249">
        <v>788.81999999999994</v>
      </c>
      <c r="BZ65" s="249">
        <v>190.38</v>
      </c>
      <c r="CA65" s="249">
        <v>0</v>
      </c>
      <c r="CB65" s="249">
        <v>0</v>
      </c>
      <c r="CC65" s="249">
        <v>-207.25</v>
      </c>
      <c r="CD65" s="25" t="s">
        <v>248</v>
      </c>
      <c r="CE65" s="28">
        <v>2054641.14</v>
      </c>
    </row>
    <row r="66" spans="1:83" x14ac:dyDescent="0.35">
      <c r="A66" s="35" t="s">
        <v>267</v>
      </c>
      <c r="B66" s="16"/>
      <c r="C66" s="20">
        <v>38346.78</v>
      </c>
      <c r="D66" s="20">
        <v>0</v>
      </c>
      <c r="E66" s="20">
        <v>17791.86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705273.39</v>
      </c>
      <c r="Q66" s="26">
        <v>245.04</v>
      </c>
      <c r="R66" s="26">
        <v>3656056.9699999997</v>
      </c>
      <c r="S66" s="249">
        <v>39582.15</v>
      </c>
      <c r="T66" s="249">
        <v>201.83</v>
      </c>
      <c r="U66" s="27">
        <v>3753996.1</v>
      </c>
      <c r="V66" s="26">
        <v>200183.27000000002</v>
      </c>
      <c r="W66" s="26">
        <v>0</v>
      </c>
      <c r="X66" s="26">
        <v>0</v>
      </c>
      <c r="Y66" s="26">
        <v>10449300.76</v>
      </c>
      <c r="Z66" s="26">
        <v>48579.670000000006</v>
      </c>
      <c r="AA66" s="26">
        <v>176703.95</v>
      </c>
      <c r="AB66" s="250">
        <v>404516.04000000004</v>
      </c>
      <c r="AC66" s="26">
        <v>8784.94</v>
      </c>
      <c r="AD66" s="26">
        <v>0</v>
      </c>
      <c r="AE66" s="26">
        <v>997868.65999999992</v>
      </c>
      <c r="AF66" s="26">
        <v>0</v>
      </c>
      <c r="AG66" s="26">
        <v>-4785.9499999999989</v>
      </c>
      <c r="AH66" s="26">
        <v>0</v>
      </c>
      <c r="AI66" s="26">
        <v>0</v>
      </c>
      <c r="AJ66" s="26">
        <v>1487594</v>
      </c>
      <c r="AK66" s="26">
        <v>578481.90999999992</v>
      </c>
      <c r="AL66" s="26">
        <v>100804.28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26492.130000000005</v>
      </c>
      <c r="AW66" s="249">
        <v>0</v>
      </c>
      <c r="AX66" s="249">
        <v>0</v>
      </c>
      <c r="AY66" s="26">
        <v>1403977.1300000001</v>
      </c>
      <c r="AZ66" s="26">
        <v>0</v>
      </c>
      <c r="BA66" s="249">
        <v>680607.07000000007</v>
      </c>
      <c r="BB66" s="249">
        <v>56982.979999999996</v>
      </c>
      <c r="BC66" s="249">
        <v>0</v>
      </c>
      <c r="BD66" s="249">
        <v>9585.5499999999993</v>
      </c>
      <c r="BE66" s="26">
        <v>950738.87</v>
      </c>
      <c r="BF66" s="249">
        <v>0</v>
      </c>
      <c r="BG66" s="249">
        <v>964.23</v>
      </c>
      <c r="BH66" s="249">
        <v>17.72</v>
      </c>
      <c r="BI66" s="249">
        <v>0</v>
      </c>
      <c r="BJ66" s="249">
        <v>90.75</v>
      </c>
      <c r="BK66" s="249">
        <v>0</v>
      </c>
      <c r="BL66" s="249">
        <v>416606.88</v>
      </c>
      <c r="BM66" s="249">
        <v>0</v>
      </c>
      <c r="BN66" s="249">
        <v>65537.95</v>
      </c>
      <c r="BO66" s="249">
        <v>0</v>
      </c>
      <c r="BP66" s="249">
        <v>0</v>
      </c>
      <c r="BQ66" s="249">
        <v>0</v>
      </c>
      <c r="BR66" s="249">
        <v>0</v>
      </c>
      <c r="BS66" s="249">
        <v>236.53</v>
      </c>
      <c r="BT66" s="249">
        <v>0</v>
      </c>
      <c r="BU66" s="249">
        <v>0</v>
      </c>
      <c r="BV66" s="249">
        <v>0</v>
      </c>
      <c r="BW66" s="249">
        <v>423608.52</v>
      </c>
      <c r="BX66" s="249">
        <v>0</v>
      </c>
      <c r="BY66" s="249">
        <v>634088.51</v>
      </c>
      <c r="BZ66" s="249">
        <v>0</v>
      </c>
      <c r="CA66" s="249">
        <v>95.92</v>
      </c>
      <c r="CB66" s="249">
        <v>0</v>
      </c>
      <c r="CC66" s="249">
        <v>2319.2000000000003</v>
      </c>
      <c r="CD66" s="25" t="s">
        <v>248</v>
      </c>
      <c r="CE66" s="28">
        <v>27331475.590000004</v>
      </c>
    </row>
    <row r="67" spans="1:83" x14ac:dyDescent="0.35">
      <c r="A67" s="35" t="s">
        <v>16</v>
      </c>
      <c r="B67" s="16"/>
      <c r="C67" s="28">
        <v>125430</v>
      </c>
      <c r="D67" s="28">
        <v>0</v>
      </c>
      <c r="E67" s="28">
        <v>114516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808044</v>
      </c>
      <c r="Q67" s="28">
        <v>-369</v>
      </c>
      <c r="R67" s="28">
        <v>124905</v>
      </c>
      <c r="S67" s="28">
        <v>8986</v>
      </c>
      <c r="T67" s="28">
        <v>14948</v>
      </c>
      <c r="U67" s="28">
        <v>6286</v>
      </c>
      <c r="V67" s="28">
        <v>45939</v>
      </c>
      <c r="W67" s="28">
        <v>0</v>
      </c>
      <c r="X67" s="28">
        <v>0</v>
      </c>
      <c r="Y67" s="28">
        <v>1103</v>
      </c>
      <c r="Z67" s="28">
        <v>-24</v>
      </c>
      <c r="AA67" s="28">
        <v>-200</v>
      </c>
      <c r="AB67" s="28">
        <v>83354</v>
      </c>
      <c r="AC67" s="28">
        <v>52637</v>
      </c>
      <c r="AD67" s="28">
        <v>0</v>
      </c>
      <c r="AE67" s="28">
        <v>12</v>
      </c>
      <c r="AF67" s="28">
        <v>0</v>
      </c>
      <c r="AG67" s="28">
        <v>24875</v>
      </c>
      <c r="AH67" s="28">
        <v>0</v>
      </c>
      <c r="AI67" s="28">
        <v>0</v>
      </c>
      <c r="AJ67" s="28">
        <v>43981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-3462</v>
      </c>
      <c r="AW67" s="28">
        <v>0</v>
      </c>
      <c r="AX67" s="28">
        <v>0</v>
      </c>
      <c r="AY67" s="28">
        <v>6186</v>
      </c>
      <c r="AZ67" s="28">
        <v>0</v>
      </c>
      <c r="BA67" s="28">
        <v>-66</v>
      </c>
      <c r="BB67" s="28">
        <v>-139</v>
      </c>
      <c r="BC67" s="28">
        <v>0</v>
      </c>
      <c r="BD67" s="28">
        <v>-181</v>
      </c>
      <c r="BE67" s="28">
        <v>1354646</v>
      </c>
      <c r="BF67" s="28">
        <v>0</v>
      </c>
      <c r="BG67" s="28">
        <v>-34</v>
      </c>
      <c r="BH67" s="28">
        <v>-203</v>
      </c>
      <c r="BI67" s="28">
        <v>0</v>
      </c>
      <c r="BJ67" s="28">
        <v>-32</v>
      </c>
      <c r="BK67" s="28">
        <v>0</v>
      </c>
      <c r="BL67" s="28">
        <v>-545</v>
      </c>
      <c r="BM67" s="28">
        <v>0</v>
      </c>
      <c r="BN67" s="28">
        <v>1732313</v>
      </c>
      <c r="BO67" s="28">
        <v>0</v>
      </c>
      <c r="BP67" s="28">
        <v>0</v>
      </c>
      <c r="BQ67" s="28">
        <v>0</v>
      </c>
      <c r="BR67" s="28">
        <v>0</v>
      </c>
      <c r="BS67" s="28">
        <v>-47</v>
      </c>
      <c r="BT67" s="28">
        <v>-77</v>
      </c>
      <c r="BU67" s="28">
        <v>0</v>
      </c>
      <c r="BV67" s="28">
        <v>-46</v>
      </c>
      <c r="BW67" s="28">
        <v>-49</v>
      </c>
      <c r="BX67" s="28">
        <v>0</v>
      </c>
      <c r="BY67" s="28">
        <v>401118</v>
      </c>
      <c r="BZ67" s="28">
        <v>0</v>
      </c>
      <c r="CA67" s="28">
        <v>-421</v>
      </c>
      <c r="CB67" s="28">
        <v>0</v>
      </c>
      <c r="CC67" s="28">
        <v>0</v>
      </c>
      <c r="CD67" s="25" t="s">
        <v>248</v>
      </c>
      <c r="CE67" s="28">
        <v>4943384</v>
      </c>
    </row>
    <row r="68" spans="1:83" x14ac:dyDescent="0.35">
      <c r="A68" s="35" t="s">
        <v>268</v>
      </c>
      <c r="B68" s="28"/>
      <c r="C68" s="20">
        <v>0</v>
      </c>
      <c r="D68" s="20">
        <v>0</v>
      </c>
      <c r="E68" s="20">
        <v>12776.7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434071.47</v>
      </c>
      <c r="Q68" s="26">
        <v>0</v>
      </c>
      <c r="R68" s="26">
        <v>0</v>
      </c>
      <c r="S68" s="249">
        <v>7195.18</v>
      </c>
      <c r="T68" s="249">
        <v>0</v>
      </c>
      <c r="U68" s="27">
        <v>61349.07</v>
      </c>
      <c r="V68" s="26">
        <v>34520.1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50">
        <v>369910.21</v>
      </c>
      <c r="AC68" s="26">
        <v>4203.46</v>
      </c>
      <c r="AD68" s="26">
        <v>0</v>
      </c>
      <c r="AE68" s="26">
        <v>0</v>
      </c>
      <c r="AF68" s="26">
        <v>0</v>
      </c>
      <c r="AG68" s="26">
        <v>51161.9</v>
      </c>
      <c r="AH68" s="26">
        <v>0</v>
      </c>
      <c r="AI68" s="26">
        <v>0</v>
      </c>
      <c r="AJ68" s="26">
        <v>96744.49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116119.12000000001</v>
      </c>
      <c r="AW68" s="249">
        <v>0</v>
      </c>
      <c r="AX68" s="249">
        <v>0</v>
      </c>
      <c r="AY68" s="26">
        <v>3191.21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9916.39</v>
      </c>
      <c r="BF68" s="249">
        <v>0</v>
      </c>
      <c r="BG68" s="249">
        <v>0</v>
      </c>
      <c r="BH68" s="249">
        <v>0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>
        <v>39595.22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0</v>
      </c>
      <c r="CD68" s="25" t="s">
        <v>248</v>
      </c>
      <c r="CE68" s="28">
        <v>1240754.52</v>
      </c>
    </row>
    <row r="69" spans="1:83" x14ac:dyDescent="0.35">
      <c r="A69" s="35" t="s">
        <v>269</v>
      </c>
      <c r="B69" s="16"/>
      <c r="C69" s="28">
        <v>5989.1399999999994</v>
      </c>
      <c r="D69" s="28">
        <v>0</v>
      </c>
      <c r="E69" s="28">
        <v>91012.92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11093.250000000002</v>
      </c>
      <c r="Q69" s="28">
        <v>62</v>
      </c>
      <c r="R69" s="28">
        <v>0</v>
      </c>
      <c r="S69" s="28">
        <v>2112.6299999999997</v>
      </c>
      <c r="T69" s="28">
        <v>891.55</v>
      </c>
      <c r="U69" s="28">
        <v>9864.48</v>
      </c>
      <c r="V69" s="28">
        <v>3168.26</v>
      </c>
      <c r="W69" s="28">
        <v>0</v>
      </c>
      <c r="X69" s="28">
        <v>0</v>
      </c>
      <c r="Y69" s="28">
        <v>0</v>
      </c>
      <c r="Z69" s="28">
        <v>290</v>
      </c>
      <c r="AA69" s="28">
        <v>9093.5</v>
      </c>
      <c r="AB69" s="28">
        <v>8708.34</v>
      </c>
      <c r="AC69" s="28">
        <v>1079.45</v>
      </c>
      <c r="AD69" s="28">
        <v>0</v>
      </c>
      <c r="AE69" s="28">
        <v>0</v>
      </c>
      <c r="AF69" s="28">
        <v>0</v>
      </c>
      <c r="AG69" s="28">
        <v>8843.5600000000013</v>
      </c>
      <c r="AH69" s="28">
        <v>0</v>
      </c>
      <c r="AI69" s="28">
        <v>0</v>
      </c>
      <c r="AJ69" s="28">
        <v>14025</v>
      </c>
      <c r="AK69" s="28">
        <v>0</v>
      </c>
      <c r="AL69" s="28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6342.4800000000005</v>
      </c>
      <c r="AW69" s="28">
        <v>0</v>
      </c>
      <c r="AX69" s="28">
        <v>0</v>
      </c>
      <c r="AY69" s="28">
        <v>628.15</v>
      </c>
      <c r="AZ69" s="28">
        <v>0</v>
      </c>
      <c r="BA69" s="28">
        <v>0</v>
      </c>
      <c r="BB69" s="28">
        <v>4406.3899999999994</v>
      </c>
      <c r="BC69" s="28">
        <v>0</v>
      </c>
      <c r="BD69" s="28">
        <v>0</v>
      </c>
      <c r="BE69" s="28">
        <v>27458.619999999995</v>
      </c>
      <c r="BF69" s="28">
        <v>0</v>
      </c>
      <c r="BG69" s="28">
        <v>0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3566959.13</v>
      </c>
      <c r="BO69" s="28">
        <v>0</v>
      </c>
      <c r="BP69" s="28">
        <v>0</v>
      </c>
      <c r="BQ69" s="28">
        <v>0</v>
      </c>
      <c r="BR69" s="28">
        <v>0</v>
      </c>
      <c r="BS69" s="28">
        <v>275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54260.739999999991</v>
      </c>
      <c r="BZ69" s="28">
        <v>123</v>
      </c>
      <c r="CA69" s="28">
        <v>7349.1399999999994</v>
      </c>
      <c r="CB69" s="28">
        <v>0</v>
      </c>
      <c r="CC69" s="28">
        <v>79392504.269999996</v>
      </c>
      <c r="CD69" s="28">
        <v>8249458.8800000101</v>
      </c>
      <c r="CE69" s="28">
        <v>91475999.88000001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3" x14ac:dyDescent="0.35">
      <c r="A71" s="29" t="s">
        <v>271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3" x14ac:dyDescent="0.35">
      <c r="A77" s="29" t="s">
        <v>277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5989.1399999999994</v>
      </c>
      <c r="D83" s="20">
        <v>0</v>
      </c>
      <c r="E83" s="26">
        <v>91012.92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11093.250000000002</v>
      </c>
      <c r="Q83" s="26">
        <v>62</v>
      </c>
      <c r="R83" s="27">
        <v>0</v>
      </c>
      <c r="S83" s="26">
        <v>2112.6299999999997</v>
      </c>
      <c r="T83" s="20">
        <v>891.55</v>
      </c>
      <c r="U83" s="26">
        <v>9864.48</v>
      </c>
      <c r="V83" s="26">
        <v>3168.26</v>
      </c>
      <c r="W83" s="20">
        <v>0</v>
      </c>
      <c r="X83" s="26">
        <v>0</v>
      </c>
      <c r="Y83" s="26">
        <v>0</v>
      </c>
      <c r="Z83" s="26">
        <v>290</v>
      </c>
      <c r="AA83" s="26">
        <v>9093.5</v>
      </c>
      <c r="AB83" s="26">
        <v>8708.34</v>
      </c>
      <c r="AC83" s="26">
        <v>1079.45</v>
      </c>
      <c r="AD83" s="26">
        <v>0</v>
      </c>
      <c r="AE83" s="26">
        <v>0</v>
      </c>
      <c r="AF83" s="26">
        <v>0</v>
      </c>
      <c r="AG83" s="26">
        <v>8843.5600000000013</v>
      </c>
      <c r="AH83" s="26">
        <v>0</v>
      </c>
      <c r="AI83" s="26">
        <v>0</v>
      </c>
      <c r="AJ83" s="26">
        <v>14025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6342.4800000000005</v>
      </c>
      <c r="AW83" s="26">
        <v>0</v>
      </c>
      <c r="AX83" s="26">
        <v>0</v>
      </c>
      <c r="AY83" s="26">
        <v>628.15</v>
      </c>
      <c r="AZ83" s="26">
        <v>0</v>
      </c>
      <c r="BA83" s="26">
        <v>0</v>
      </c>
      <c r="BB83" s="26">
        <v>4406.3899999999994</v>
      </c>
      <c r="BC83" s="26">
        <v>0</v>
      </c>
      <c r="BD83" s="26">
        <v>0</v>
      </c>
      <c r="BE83" s="26">
        <v>27458.619999999995</v>
      </c>
      <c r="BF83" s="26">
        <v>0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3566959.13</v>
      </c>
      <c r="BO83" s="26">
        <v>0</v>
      </c>
      <c r="BP83" s="26">
        <v>0</v>
      </c>
      <c r="BQ83" s="26">
        <v>0</v>
      </c>
      <c r="BR83" s="26">
        <v>0</v>
      </c>
      <c r="BS83" s="26">
        <v>275</v>
      </c>
      <c r="BT83" s="26">
        <v>0</v>
      </c>
      <c r="BU83" s="26">
        <v>0</v>
      </c>
      <c r="BV83" s="26">
        <v>0</v>
      </c>
      <c r="BW83" s="26">
        <v>0</v>
      </c>
      <c r="BX83" s="26">
        <v>0</v>
      </c>
      <c r="BY83" s="26">
        <v>54260.739999999991</v>
      </c>
      <c r="BZ83" s="26">
        <v>123</v>
      </c>
      <c r="CA83" s="26">
        <v>7349.1399999999994</v>
      </c>
      <c r="CB83" s="26">
        <v>0</v>
      </c>
      <c r="CC83" s="26">
        <v>79392504.269999996</v>
      </c>
      <c r="CD83" s="31">
        <v>8249458.8800000101</v>
      </c>
      <c r="CE83" s="28">
        <v>91475999.88000001</v>
      </c>
    </row>
    <row r="84" spans="1:84" x14ac:dyDescent="0.35">
      <c r="A84" s="35" t="s">
        <v>284</v>
      </c>
      <c r="B84" s="16"/>
      <c r="C84" s="20">
        <v>1281.5999999999999</v>
      </c>
      <c r="D84" s="20">
        <v>0</v>
      </c>
      <c r="E84" s="20">
        <v>14668.49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6580.45</v>
      </c>
      <c r="Q84" s="20">
        <v>0</v>
      </c>
      <c r="R84" s="20">
        <v>0</v>
      </c>
      <c r="S84" s="20">
        <v>0</v>
      </c>
      <c r="T84" s="20">
        <v>0</v>
      </c>
      <c r="U84" s="20">
        <v>462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4365377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275716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3172347.54</v>
      </c>
      <c r="AW84" s="20">
        <v>0</v>
      </c>
      <c r="AX84" s="20">
        <v>0</v>
      </c>
      <c r="AY84" s="20">
        <v>785145.57</v>
      </c>
      <c r="AZ84" s="20">
        <v>0</v>
      </c>
      <c r="BA84" s="20">
        <v>120982.15</v>
      </c>
      <c r="BB84" s="20">
        <v>2279.5700000000002</v>
      </c>
      <c r="BC84" s="20">
        <v>0</v>
      </c>
      <c r="BD84" s="20">
        <v>0</v>
      </c>
      <c r="BE84" s="20">
        <v>328998.10000000003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953498.71000000008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2799.5</v>
      </c>
      <c r="BZ84" s="20">
        <v>0</v>
      </c>
      <c r="CA84" s="20">
        <v>8346.89</v>
      </c>
      <c r="CB84" s="20">
        <v>0</v>
      </c>
      <c r="CC84" s="20">
        <v>1874994.2200000002</v>
      </c>
      <c r="CD84" s="31">
        <v>0</v>
      </c>
      <c r="CE84" s="28">
        <v>11913477.790000003</v>
      </c>
    </row>
    <row r="85" spans="1:84" x14ac:dyDescent="0.35">
      <c r="A85" s="35" t="s">
        <v>285</v>
      </c>
      <c r="B85" s="28"/>
      <c r="C85" s="28">
        <v>6419253.7300000004</v>
      </c>
      <c r="D85" s="28">
        <v>0</v>
      </c>
      <c r="E85" s="28">
        <v>31282601.980000012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31857038.469999999</v>
      </c>
      <c r="Q85" s="28">
        <v>1304452.51</v>
      </c>
      <c r="R85" s="28">
        <v>4371919.93</v>
      </c>
      <c r="S85" s="28">
        <v>-50363.709999999992</v>
      </c>
      <c r="T85" s="28">
        <v>995146.69</v>
      </c>
      <c r="U85" s="28">
        <v>8237682.2800000012</v>
      </c>
      <c r="V85" s="28">
        <v>3454068.0399999996</v>
      </c>
      <c r="W85" s="28">
        <v>0</v>
      </c>
      <c r="X85" s="28">
        <v>0</v>
      </c>
      <c r="Y85" s="28">
        <v>10450403.76</v>
      </c>
      <c r="Z85" s="28">
        <v>120480.34</v>
      </c>
      <c r="AA85" s="28">
        <v>732975.47</v>
      </c>
      <c r="AB85" s="28">
        <v>23396767.490000002</v>
      </c>
      <c r="AC85" s="28">
        <v>3922678.64</v>
      </c>
      <c r="AD85" s="28">
        <v>0</v>
      </c>
      <c r="AE85" s="28">
        <v>1023937.3999999999</v>
      </c>
      <c r="AF85" s="28">
        <v>0</v>
      </c>
      <c r="AG85" s="28">
        <v>9855084.4600000009</v>
      </c>
      <c r="AH85" s="28">
        <v>0</v>
      </c>
      <c r="AI85" s="28">
        <v>0</v>
      </c>
      <c r="AJ85" s="28">
        <v>2844381.75</v>
      </c>
      <c r="AK85" s="28">
        <v>578910.66999999993</v>
      </c>
      <c r="AL85" s="28">
        <v>100804.28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7224.09</v>
      </c>
      <c r="AS85" s="28">
        <v>0</v>
      </c>
      <c r="AT85" s="28">
        <v>-3000</v>
      </c>
      <c r="AU85" s="28">
        <v>0</v>
      </c>
      <c r="AV85" s="28">
        <v>853813.16999999993</v>
      </c>
      <c r="AW85" s="28">
        <v>0</v>
      </c>
      <c r="AX85" s="28">
        <v>0</v>
      </c>
      <c r="AY85" s="28">
        <v>3035554.4000000004</v>
      </c>
      <c r="AZ85" s="28">
        <v>0</v>
      </c>
      <c r="BA85" s="28">
        <v>650114.16</v>
      </c>
      <c r="BB85" s="28">
        <v>1889590.2199999997</v>
      </c>
      <c r="BC85" s="28">
        <v>0</v>
      </c>
      <c r="BD85" s="28">
        <v>-18793.73</v>
      </c>
      <c r="BE85" s="28">
        <v>9164580.7599999979</v>
      </c>
      <c r="BF85" s="28">
        <v>0</v>
      </c>
      <c r="BG85" s="28">
        <v>993.41000000000008</v>
      </c>
      <c r="BH85" s="28">
        <v>1027.53</v>
      </c>
      <c r="BI85" s="28">
        <v>0</v>
      </c>
      <c r="BJ85" s="28">
        <v>58.75</v>
      </c>
      <c r="BK85" s="28">
        <v>0</v>
      </c>
      <c r="BL85" s="28">
        <v>429186.16000000003</v>
      </c>
      <c r="BM85" s="28">
        <v>0</v>
      </c>
      <c r="BN85" s="28">
        <v>6831632.4299999997</v>
      </c>
      <c r="BO85" s="28">
        <v>778502.03</v>
      </c>
      <c r="BP85" s="28">
        <v>0</v>
      </c>
      <c r="BQ85" s="28">
        <v>0</v>
      </c>
      <c r="BR85" s="28">
        <v>0</v>
      </c>
      <c r="BS85" s="28">
        <v>62119.11</v>
      </c>
      <c r="BT85" s="28">
        <v>352453.76999999996</v>
      </c>
      <c r="BU85" s="28">
        <v>0</v>
      </c>
      <c r="BV85" s="28">
        <v>-46</v>
      </c>
      <c r="BW85" s="28">
        <v>4236023.4700000007</v>
      </c>
      <c r="BX85" s="28">
        <v>0</v>
      </c>
      <c r="BY85" s="28">
        <v>2691178.55</v>
      </c>
      <c r="BZ85" s="28">
        <v>666178.37</v>
      </c>
      <c r="CA85" s="28">
        <v>279730.24</v>
      </c>
      <c r="CB85" s="28">
        <v>0</v>
      </c>
      <c r="CC85" s="28">
        <v>77805257.739999995</v>
      </c>
      <c r="CD85" s="28">
        <v>8249458.8800000101</v>
      </c>
      <c r="CE85" s="28">
        <v>258861061.69000006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9191185.0899999999</v>
      </c>
      <c r="D87" s="20">
        <v>0</v>
      </c>
      <c r="E87" s="20">
        <v>92091207.760000005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68045701.170000002</v>
      </c>
      <c r="Q87" s="20">
        <v>5603453</v>
      </c>
      <c r="R87" s="20">
        <v>999940</v>
      </c>
      <c r="S87" s="20">
        <v>0</v>
      </c>
      <c r="T87" s="20">
        <v>5330403</v>
      </c>
      <c r="U87" s="20">
        <v>36491698.539999999</v>
      </c>
      <c r="V87" s="20">
        <v>8931468.4100000001</v>
      </c>
      <c r="W87" s="20">
        <v>0</v>
      </c>
      <c r="X87" s="20">
        <v>0</v>
      </c>
      <c r="Y87" s="20">
        <v>39234416.449999996</v>
      </c>
      <c r="Z87" s="20">
        <v>0</v>
      </c>
      <c r="AA87" s="20">
        <v>604459.38</v>
      </c>
      <c r="AB87" s="20">
        <v>45611295.349999994</v>
      </c>
      <c r="AC87" s="20">
        <v>44619420.719999999</v>
      </c>
      <c r="AD87" s="20">
        <v>0</v>
      </c>
      <c r="AE87" s="20">
        <v>1519920</v>
      </c>
      <c r="AF87" s="20">
        <v>0</v>
      </c>
      <c r="AG87" s="20">
        <v>30507277.66</v>
      </c>
      <c r="AH87" s="20">
        <v>0</v>
      </c>
      <c r="AI87" s="20">
        <v>0</v>
      </c>
      <c r="AJ87" s="20">
        <v>144259</v>
      </c>
      <c r="AK87" s="20">
        <v>1326144</v>
      </c>
      <c r="AL87" s="20">
        <v>286003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14774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390553026.53000003</v>
      </c>
    </row>
    <row r="88" spans="1:84" x14ac:dyDescent="0.35">
      <c r="A88" s="22" t="s">
        <v>288</v>
      </c>
      <c r="B88" s="16"/>
      <c r="C88" s="20">
        <v>120917</v>
      </c>
      <c r="D88" s="20">
        <v>0</v>
      </c>
      <c r="E88" s="20">
        <v>6609793.21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199561507.29000002</v>
      </c>
      <c r="Q88" s="20">
        <v>15497839</v>
      </c>
      <c r="R88" s="20">
        <v>7809200</v>
      </c>
      <c r="S88" s="20">
        <v>0</v>
      </c>
      <c r="T88" s="20">
        <v>468513</v>
      </c>
      <c r="U88" s="20">
        <v>35623383.410000004</v>
      </c>
      <c r="V88" s="20">
        <v>12312830.559999997</v>
      </c>
      <c r="W88" s="20">
        <v>0</v>
      </c>
      <c r="X88" s="20">
        <v>0</v>
      </c>
      <c r="Y88" s="20">
        <v>82852950.099999994</v>
      </c>
      <c r="Z88" s="20">
        <v>0</v>
      </c>
      <c r="AA88" s="20">
        <v>5158520.2799999993</v>
      </c>
      <c r="AB88" s="20">
        <v>106188879.12</v>
      </c>
      <c r="AC88" s="20">
        <v>2907215.15</v>
      </c>
      <c r="AD88" s="20">
        <v>0</v>
      </c>
      <c r="AE88" s="20">
        <v>1416578.5</v>
      </c>
      <c r="AF88" s="20">
        <v>0</v>
      </c>
      <c r="AG88" s="20">
        <v>98602815.689999998</v>
      </c>
      <c r="AH88" s="20">
        <v>0</v>
      </c>
      <c r="AI88" s="20">
        <v>0</v>
      </c>
      <c r="AJ88" s="20">
        <v>10631220</v>
      </c>
      <c r="AK88" s="20">
        <v>224769</v>
      </c>
      <c r="AL88" s="20">
        <v>22275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10467932.100000001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596477138.40999997</v>
      </c>
    </row>
    <row r="89" spans="1:84" x14ac:dyDescent="0.35">
      <c r="A89" s="22" t="s">
        <v>289</v>
      </c>
      <c r="B89" s="16"/>
      <c r="C89" s="28">
        <v>9312102.0899999999</v>
      </c>
      <c r="D89" s="28">
        <v>0</v>
      </c>
      <c r="E89" s="28">
        <v>98701000.969999999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267607208.46000004</v>
      </c>
      <c r="Q89" s="28">
        <v>21101292</v>
      </c>
      <c r="R89" s="28">
        <v>8809140</v>
      </c>
      <c r="S89" s="28">
        <v>0</v>
      </c>
      <c r="T89" s="28">
        <v>5798916</v>
      </c>
      <c r="U89" s="28">
        <v>72115081.950000003</v>
      </c>
      <c r="V89" s="28">
        <v>21244298.969999999</v>
      </c>
      <c r="W89" s="28">
        <v>0</v>
      </c>
      <c r="X89" s="28">
        <v>0</v>
      </c>
      <c r="Y89" s="28">
        <v>122087366.54999998</v>
      </c>
      <c r="Z89" s="28">
        <v>0</v>
      </c>
      <c r="AA89" s="28">
        <v>5762979.6599999992</v>
      </c>
      <c r="AB89" s="28">
        <v>151800174.47</v>
      </c>
      <c r="AC89" s="28">
        <v>47526635.869999997</v>
      </c>
      <c r="AD89" s="28">
        <v>0</v>
      </c>
      <c r="AE89" s="28">
        <v>2936498.5</v>
      </c>
      <c r="AF89" s="28">
        <v>0</v>
      </c>
      <c r="AG89" s="28">
        <v>129110093.34999999</v>
      </c>
      <c r="AH89" s="28">
        <v>0</v>
      </c>
      <c r="AI89" s="28">
        <v>0</v>
      </c>
      <c r="AJ89" s="28">
        <v>10775479</v>
      </c>
      <c r="AK89" s="28">
        <v>1550913</v>
      </c>
      <c r="AL89" s="28">
        <v>308278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10482706.100000001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987030164.94000006</v>
      </c>
    </row>
    <row r="90" spans="1:84" x14ac:dyDescent="0.35">
      <c r="A90" s="35" t="s">
        <v>290</v>
      </c>
      <c r="B90" s="28"/>
      <c r="C90" s="20">
        <v>7985.01</v>
      </c>
      <c r="D90" s="20">
        <v>0</v>
      </c>
      <c r="E90" s="20">
        <v>74190.229999999909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37466.959999999999</v>
      </c>
      <c r="Q90" s="20">
        <v>3402.95</v>
      </c>
      <c r="R90" s="20">
        <v>347.21</v>
      </c>
      <c r="S90" s="20">
        <v>4017.92</v>
      </c>
      <c r="T90" s="20">
        <v>552.63</v>
      </c>
      <c r="U90" s="20">
        <v>5309.7600000000011</v>
      </c>
      <c r="V90" s="20">
        <v>4567.1399999999994</v>
      </c>
      <c r="W90" s="20">
        <v>0</v>
      </c>
      <c r="X90" s="20">
        <v>0</v>
      </c>
      <c r="Y90" s="20">
        <v>0</v>
      </c>
      <c r="Z90" s="20">
        <v>222.86</v>
      </c>
      <c r="AA90" s="20">
        <v>1839.5500000000002</v>
      </c>
      <c r="AB90" s="20">
        <v>3207.37</v>
      </c>
      <c r="AC90" s="20">
        <v>2609.6800000000003</v>
      </c>
      <c r="AD90" s="20">
        <v>0</v>
      </c>
      <c r="AE90" s="20">
        <v>2764.7900000000004</v>
      </c>
      <c r="AF90" s="20">
        <v>0</v>
      </c>
      <c r="AG90" s="20">
        <v>16623.539999999994</v>
      </c>
      <c r="AH90" s="20">
        <v>0</v>
      </c>
      <c r="AI90" s="20">
        <v>0</v>
      </c>
      <c r="AJ90" s="20">
        <v>679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31901.049999999992</v>
      </c>
      <c r="AW90" s="20">
        <v>0</v>
      </c>
      <c r="AX90" s="20">
        <v>0</v>
      </c>
      <c r="AY90" s="20">
        <v>11665.130000000003</v>
      </c>
      <c r="AZ90" s="20">
        <v>0</v>
      </c>
      <c r="BA90" s="20">
        <v>611.65</v>
      </c>
      <c r="BB90" s="20">
        <v>1277.1199999999999</v>
      </c>
      <c r="BC90" s="20">
        <v>0</v>
      </c>
      <c r="BD90" s="20">
        <v>1669.58</v>
      </c>
      <c r="BE90" s="20">
        <v>32293.670000000002</v>
      </c>
      <c r="BF90" s="20">
        <v>0</v>
      </c>
      <c r="BG90" s="20">
        <v>310.73</v>
      </c>
      <c r="BH90" s="20">
        <v>1871.7499999999998</v>
      </c>
      <c r="BI90" s="20">
        <v>0</v>
      </c>
      <c r="BJ90" s="20">
        <v>298.69999999999993</v>
      </c>
      <c r="BK90" s="20">
        <v>0</v>
      </c>
      <c r="BL90" s="20">
        <v>5023.9600000000009</v>
      </c>
      <c r="BM90" s="20">
        <v>0</v>
      </c>
      <c r="BN90" s="20">
        <v>6774.72</v>
      </c>
      <c r="BO90" s="20">
        <v>0</v>
      </c>
      <c r="BP90" s="20">
        <v>0</v>
      </c>
      <c r="BQ90" s="20">
        <v>0</v>
      </c>
      <c r="BR90" s="20">
        <v>0</v>
      </c>
      <c r="BS90" s="20">
        <v>430.14</v>
      </c>
      <c r="BT90" s="20">
        <v>706.07999999999993</v>
      </c>
      <c r="BU90" s="20">
        <v>0</v>
      </c>
      <c r="BV90" s="20">
        <v>428.09</v>
      </c>
      <c r="BW90" s="20">
        <v>455.75</v>
      </c>
      <c r="BX90" s="20">
        <v>0</v>
      </c>
      <c r="BY90" s="20">
        <v>2223.29</v>
      </c>
      <c r="BZ90" s="20">
        <v>0</v>
      </c>
      <c r="CA90" s="20">
        <v>3881.9000000000005</v>
      </c>
      <c r="CB90" s="20">
        <v>0</v>
      </c>
      <c r="CC90" s="20">
        <v>0</v>
      </c>
      <c r="CD90" s="234" t="s">
        <v>248</v>
      </c>
      <c r="CE90" s="28">
        <v>267609.90999999986</v>
      </c>
      <c r="CF90" s="28">
        <v>0</v>
      </c>
    </row>
    <row r="91" spans="1:84" x14ac:dyDescent="0.35">
      <c r="A91" s="22" t="s">
        <v>291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292</v>
      </c>
      <c r="B92" s="16"/>
      <c r="C92" s="20">
        <v>1993.4731420944026</v>
      </c>
      <c r="D92" s="20">
        <v>0</v>
      </c>
      <c r="E92" s="20">
        <v>18521.733962863695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9353.6988026220752</v>
      </c>
      <c r="Q92" s="20">
        <v>849.55302859860501</v>
      </c>
      <c r="R92" s="20">
        <v>86.68164594240929</v>
      </c>
      <c r="S92" s="20">
        <v>1003.0814747988973</v>
      </c>
      <c r="T92" s="20">
        <v>137.96514500490665</v>
      </c>
      <c r="U92" s="20">
        <v>1325.5918215465201</v>
      </c>
      <c r="V92" s="20">
        <v>1140.1953067291122</v>
      </c>
      <c r="W92" s="20">
        <v>0</v>
      </c>
      <c r="X92" s="20">
        <v>0</v>
      </c>
      <c r="Y92" s="20">
        <v>0</v>
      </c>
      <c r="Z92" s="20">
        <v>55.637428687898769</v>
      </c>
      <c r="AA92" s="20">
        <v>459.24720426646411</v>
      </c>
      <c r="AB92" s="20">
        <v>800.72610450823777</v>
      </c>
      <c r="AC92" s="20">
        <v>651.51164362485724</v>
      </c>
      <c r="AD92" s="20">
        <v>0</v>
      </c>
      <c r="AE92" s="20">
        <v>690.23515418655506</v>
      </c>
      <c r="AF92" s="20">
        <v>0</v>
      </c>
      <c r="AG92" s="20">
        <v>4150.098812215886</v>
      </c>
      <c r="AH92" s="20">
        <v>0</v>
      </c>
      <c r="AI92" s="20">
        <v>0</v>
      </c>
      <c r="AJ92" s="20">
        <v>169.51365915410241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7964.1586397024712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152.6996017991263</v>
      </c>
      <c r="BB92" s="20">
        <v>318.83547036654977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467.28599635006066</v>
      </c>
      <c r="BI92" s="20">
        <v>0</v>
      </c>
      <c r="BJ92" s="25" t="s">
        <v>248</v>
      </c>
      <c r="BK92" s="20">
        <v>0</v>
      </c>
      <c r="BL92" s="20">
        <v>1254.2413005063986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107.38528033659148</v>
      </c>
      <c r="BT92" s="20">
        <v>176.27423336602155</v>
      </c>
      <c r="BU92" s="20">
        <v>0</v>
      </c>
      <c r="BV92" s="20">
        <v>106.87349388406436</v>
      </c>
      <c r="BW92" s="20">
        <v>113.77886621425948</v>
      </c>
      <c r="BX92" s="20">
        <v>0</v>
      </c>
      <c r="BY92" s="20">
        <v>555.04863514097849</v>
      </c>
      <c r="BZ92" s="20">
        <v>0</v>
      </c>
      <c r="CA92" s="20">
        <v>969.12381954390321</v>
      </c>
      <c r="CB92" s="20">
        <v>0</v>
      </c>
      <c r="CC92" s="25" t="s">
        <v>248</v>
      </c>
      <c r="CD92" s="25" t="s">
        <v>248</v>
      </c>
      <c r="CE92" s="28">
        <v>53574.64967405505</v>
      </c>
      <c r="CF92" s="16"/>
    </row>
    <row r="93" spans="1:84" x14ac:dyDescent="0.35">
      <c r="A93" s="22" t="s">
        <v>293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294</v>
      </c>
      <c r="B94" s="16"/>
      <c r="C94" s="245">
        <v>23.693341346153847</v>
      </c>
      <c r="D94" s="245">
        <v>0</v>
      </c>
      <c r="E94" s="245">
        <v>144.33486538461537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33.067586538461541</v>
      </c>
      <c r="Q94" s="246">
        <v>5.6777884615384613</v>
      </c>
      <c r="R94" s="246">
        <v>0</v>
      </c>
      <c r="S94" s="247">
        <v>0</v>
      </c>
      <c r="T94" s="247">
        <v>3.9604951923076923</v>
      </c>
      <c r="U94" s="248">
        <v>6.5014423076923067E-2</v>
      </c>
      <c r="V94" s="246">
        <v>1.034673076923077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50.620153846153848</v>
      </c>
      <c r="AH94" s="246">
        <v>0</v>
      </c>
      <c r="AI94" s="246">
        <v>0</v>
      </c>
      <c r="AJ94" s="246">
        <v>7.1077884615384628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0.12632692307692306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269.68803365384616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99208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306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56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56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59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59" t="s">
        <v>320</v>
      </c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60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0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7156</v>
      </c>
      <c r="D127" s="46">
        <v>39471</v>
      </c>
      <c r="E127" s="16"/>
    </row>
    <row r="128" spans="1:5" x14ac:dyDescent="0.3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829</v>
      </c>
      <c r="D130" s="46">
        <v>1512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12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33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111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8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18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>
        <v>182</v>
      </c>
      <c r="D143" s="16"/>
      <c r="E143" s="28">
        <v>182</v>
      </c>
    </row>
    <row r="144" spans="1:5" x14ac:dyDescent="0.35">
      <c r="A144" s="16" t="s">
        <v>352</v>
      </c>
      <c r="B144" s="42" t="s">
        <v>299</v>
      </c>
      <c r="C144" s="43">
        <v>197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3488</v>
      </c>
      <c r="C154" s="46">
        <v>1577</v>
      </c>
      <c r="D154" s="46">
        <v>2091</v>
      </c>
      <c r="E154" s="28">
        <v>7156</v>
      </c>
    </row>
    <row r="155" spans="1:6" x14ac:dyDescent="0.35">
      <c r="A155" s="16" t="s">
        <v>242</v>
      </c>
      <c r="B155" s="46">
        <v>19239</v>
      </c>
      <c r="C155" s="46">
        <v>8699</v>
      </c>
      <c r="D155" s="46">
        <v>11534</v>
      </c>
      <c r="E155" s="28">
        <v>39472</v>
      </c>
    </row>
    <row r="156" spans="1:6" x14ac:dyDescent="0.35">
      <c r="A156" s="16" t="s">
        <v>359</v>
      </c>
      <c r="B156" s="46">
        <v>98071</v>
      </c>
      <c r="C156" s="46">
        <v>44342</v>
      </c>
      <c r="D156" s="46">
        <v>58793</v>
      </c>
      <c r="E156" s="28">
        <v>201206</v>
      </c>
    </row>
    <row r="157" spans="1:6" x14ac:dyDescent="0.35">
      <c r="A157" s="16" t="s">
        <v>287</v>
      </c>
      <c r="B157" s="46">
        <v>222684636</v>
      </c>
      <c r="C157" s="46">
        <v>87476675</v>
      </c>
      <c r="D157" s="46">
        <v>80391715</v>
      </c>
      <c r="E157" s="28">
        <v>390553026</v>
      </c>
      <c r="F157" s="14"/>
    </row>
    <row r="158" spans="1:6" x14ac:dyDescent="0.35">
      <c r="A158" s="16" t="s">
        <v>288</v>
      </c>
      <c r="B158" s="46">
        <v>258410592</v>
      </c>
      <c r="C158" s="46">
        <v>130045521</v>
      </c>
      <c r="D158" s="46">
        <v>208021026</v>
      </c>
      <c r="E158" s="28">
        <v>596477139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4868016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0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-61299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9284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1311891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785775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6913667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248161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992594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1240755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0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0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0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1748597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5097247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6845844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-272361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1675974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1403613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3177598.64</v>
      </c>
      <c r="C211" s="43">
        <v>-4.6566128730773926E-10</v>
      </c>
      <c r="D211" s="46">
        <v>0</v>
      </c>
      <c r="E211" s="28">
        <v>3177598.6399999997</v>
      </c>
    </row>
    <row r="212" spans="1:5" x14ac:dyDescent="0.35">
      <c r="A212" s="16" t="s">
        <v>394</v>
      </c>
      <c r="B212" s="46">
        <v>3636125.5</v>
      </c>
      <c r="C212" s="43">
        <v>0</v>
      </c>
      <c r="D212" s="46">
        <v>0</v>
      </c>
      <c r="E212" s="28">
        <v>3636125.5</v>
      </c>
    </row>
    <row r="213" spans="1:5" x14ac:dyDescent="0.35">
      <c r="A213" s="16" t="s">
        <v>395</v>
      </c>
      <c r="B213" s="46">
        <v>97351742.049999997</v>
      </c>
      <c r="C213" s="43">
        <v>238207</v>
      </c>
      <c r="D213" s="46">
        <v>0</v>
      </c>
      <c r="E213" s="28">
        <v>97589949.049999997</v>
      </c>
    </row>
    <row r="214" spans="1:5" x14ac:dyDescent="0.35">
      <c r="A214" s="16" t="s">
        <v>396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397</v>
      </c>
      <c r="B215" s="46">
        <v>6679951.1100000003</v>
      </c>
      <c r="C215" s="43">
        <v>0</v>
      </c>
      <c r="D215" s="46">
        <v>0</v>
      </c>
      <c r="E215" s="28">
        <v>6679951.1100000003</v>
      </c>
    </row>
    <row r="216" spans="1:5" x14ac:dyDescent="0.35">
      <c r="A216" s="16" t="s">
        <v>398</v>
      </c>
      <c r="B216" s="46">
        <v>42934909.169999994</v>
      </c>
      <c r="C216" s="43">
        <v>810861.50999998301</v>
      </c>
      <c r="D216" s="46">
        <v>0</v>
      </c>
      <c r="E216" s="28">
        <v>43745770.679999977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400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401</v>
      </c>
      <c r="B219" s="46">
        <v>1563234.97</v>
      </c>
      <c r="C219" s="43">
        <v>8516318</v>
      </c>
      <c r="D219" s="46">
        <v>2783220</v>
      </c>
      <c r="E219" s="28">
        <v>7296332.9700000007</v>
      </c>
    </row>
    <row r="220" spans="1:5" x14ac:dyDescent="0.35">
      <c r="A220" s="16" t="s">
        <v>230</v>
      </c>
      <c r="B220" s="28">
        <v>155343561.44</v>
      </c>
      <c r="C220" s="235">
        <v>9565386.509999983</v>
      </c>
      <c r="D220" s="28">
        <v>2783220</v>
      </c>
      <c r="E220" s="28">
        <v>162125727.94999996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3429187.37</v>
      </c>
      <c r="C225" s="43">
        <v>108654.60999999987</v>
      </c>
      <c r="D225" s="46">
        <v>0</v>
      </c>
      <c r="E225" s="28">
        <v>3537841.98</v>
      </c>
    </row>
    <row r="226" spans="1:6" x14ac:dyDescent="0.35">
      <c r="A226" s="16" t="s">
        <v>395</v>
      </c>
      <c r="B226" s="46">
        <v>61691172.789999999</v>
      </c>
      <c r="C226" s="43">
        <v>2882217.279999997</v>
      </c>
      <c r="D226" s="46">
        <v>-26152.870000002898</v>
      </c>
      <c r="E226" s="28">
        <v>64599542.939999998</v>
      </c>
    </row>
    <row r="227" spans="1:6" x14ac:dyDescent="0.35">
      <c r="A227" s="16" t="s">
        <v>396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397</v>
      </c>
      <c r="B228" s="46">
        <v>5897859.0199999996</v>
      </c>
      <c r="C228" s="43">
        <v>119251.02000000048</v>
      </c>
      <c r="D228" s="46">
        <v>0</v>
      </c>
      <c r="E228" s="28">
        <v>6017110.04</v>
      </c>
    </row>
    <row r="229" spans="1:6" x14ac:dyDescent="0.35">
      <c r="A229" s="16" t="s">
        <v>398</v>
      </c>
      <c r="B229" s="46">
        <v>36268684.619999997</v>
      </c>
      <c r="C229" s="43">
        <v>1833257.0900000036</v>
      </c>
      <c r="D229" s="46">
        <v>0</v>
      </c>
      <c r="E229" s="28">
        <v>38101941.710000001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400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107286903.79999998</v>
      </c>
      <c r="C233" s="235">
        <v>4943380.0000000009</v>
      </c>
      <c r="D233" s="28">
        <v>-26152.870000002898</v>
      </c>
      <c r="E233" s="28">
        <v>112256436.67000002</v>
      </c>
    </row>
    <row r="234" spans="1:6" x14ac:dyDescent="0.35">
      <c r="A234" s="16"/>
      <c r="B234" s="16"/>
      <c r="C234" s="23"/>
      <c r="D234" s="16"/>
      <c r="E234" s="16"/>
      <c r="F234" s="11">
        <v>49869291.279999942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3" t="s">
        <v>404</v>
      </c>
      <c r="C236" s="343"/>
      <c r="D236" s="34"/>
      <c r="E236" s="34"/>
    </row>
    <row r="237" spans="1:6" x14ac:dyDescent="0.35">
      <c r="A237" s="52" t="s">
        <v>404</v>
      </c>
      <c r="B237" s="34"/>
      <c r="C237" s="43">
        <v>-4021405</v>
      </c>
      <c r="D237" s="36">
        <v>-4021405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380571167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178848932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8052068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32845134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128209803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4695513.9800000014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v>733222617.98000002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743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3616715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10257963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v>13874678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v>743075890.98000002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20511320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126473150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92033463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2430823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3276733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229934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v>60888497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17022537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v>17022537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3177599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3636126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97361927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6679951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43745771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0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2869227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v>157470601</v>
      </c>
      <c r="E291" s="16"/>
    </row>
    <row r="292" spans="1:5" x14ac:dyDescent="0.35">
      <c r="A292" s="16" t="s">
        <v>443</v>
      </c>
      <c r="B292" s="42" t="s">
        <v>299</v>
      </c>
      <c r="C292" s="43">
        <v>112256437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v>45214164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4980086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v>4980086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v>128105284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128105284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8309077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4345390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v>18004154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v>0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484</v>
      </c>
      <c r="B340" s="16"/>
      <c r="C340" s="23"/>
      <c r="D340" s="28">
        <v>0</v>
      </c>
      <c r="E340" s="16"/>
    </row>
    <row r="341" spans="1:5" x14ac:dyDescent="0.35">
      <c r="A341" s="16" t="s">
        <v>485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57">
        <v>67064772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v>92861984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v>128105284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3">
        <v>390553026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3">
        <v>596477139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v>987030165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-4021405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733222617.98000002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13874678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v>743075890.98000002</v>
      </c>
      <c r="E366" s="16"/>
    </row>
    <row r="367" spans="1:5" x14ac:dyDescent="0.35">
      <c r="A367" s="16" t="s">
        <v>503</v>
      </c>
      <c r="B367" s="16"/>
      <c r="C367" s="23"/>
      <c r="D367" s="28">
        <v>243954274.01999998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38">
        <v>0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38">
        <v>0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38">
        <v>0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4">
        <v>11913478</v>
      </c>
      <c r="D380" s="28">
        <v>0</v>
      </c>
      <c r="E380" s="215" t="s">
        <v>1058</v>
      </c>
      <c r="F380" s="56"/>
    </row>
    <row r="381" spans="1:6" x14ac:dyDescent="0.35">
      <c r="A381" s="57" t="s">
        <v>517</v>
      </c>
      <c r="B381" s="42"/>
      <c r="C381" s="42"/>
      <c r="D381" s="28">
        <v>11913478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v>11913478</v>
      </c>
      <c r="E383" s="16"/>
    </row>
    <row r="384" spans="1:6" x14ac:dyDescent="0.35">
      <c r="A384" s="16" t="s">
        <v>520</v>
      </c>
      <c r="B384" s="16"/>
      <c r="C384" s="23"/>
      <c r="D384" s="28">
        <v>255867752.01999998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43">
        <v>74856420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6913667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7898349</v>
      </c>
      <c r="D391" s="16"/>
      <c r="E391" s="16"/>
    </row>
    <row r="392" spans="1:5" x14ac:dyDescent="0.35">
      <c r="A392" s="16" t="s">
        <v>523</v>
      </c>
      <c r="B392" s="42" t="s">
        <v>299</v>
      </c>
      <c r="C392" s="43">
        <v>54059852</v>
      </c>
      <c r="D392" s="16"/>
      <c r="E392" s="16"/>
    </row>
    <row r="393" spans="1:5" x14ac:dyDescent="0.35">
      <c r="A393" s="16" t="s">
        <v>524</v>
      </c>
      <c r="B393" s="42" t="s">
        <v>299</v>
      </c>
      <c r="C393" s="43">
        <v>2054641</v>
      </c>
      <c r="D393" s="16"/>
      <c r="E393" s="16"/>
    </row>
    <row r="394" spans="1:5" x14ac:dyDescent="0.35">
      <c r="A394" s="16" t="s">
        <v>525</v>
      </c>
      <c r="B394" s="42" t="s">
        <v>299</v>
      </c>
      <c r="C394" s="43">
        <v>27331475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4943379</v>
      </c>
      <c r="D395" s="16"/>
      <c r="E395" s="16"/>
    </row>
    <row r="396" spans="1:5" x14ac:dyDescent="0.35">
      <c r="A396" s="16" t="s">
        <v>526</v>
      </c>
      <c r="B396" s="42" t="s">
        <v>299</v>
      </c>
      <c r="C396" s="43">
        <v>1240755</v>
      </c>
      <c r="D396" s="16"/>
      <c r="E396" s="16"/>
    </row>
    <row r="397" spans="1:5" x14ac:dyDescent="0.35">
      <c r="A397" s="16" t="s">
        <v>527</v>
      </c>
      <c r="B397" s="42" t="s">
        <v>299</v>
      </c>
      <c r="C397" s="43">
        <v>0</v>
      </c>
      <c r="D397" s="16"/>
      <c r="E397" s="16"/>
    </row>
    <row r="398" spans="1:5" x14ac:dyDescent="0.35">
      <c r="A398" s="16" t="s">
        <v>528</v>
      </c>
      <c r="B398" s="42" t="s">
        <v>299</v>
      </c>
      <c r="C398" s="43">
        <v>6845844</v>
      </c>
      <c r="D398" s="16"/>
      <c r="E398" s="16"/>
    </row>
    <row r="399" spans="1:5" x14ac:dyDescent="0.35">
      <c r="A399" s="16" t="s">
        <v>529</v>
      </c>
      <c r="B399" s="42" t="s">
        <v>299</v>
      </c>
      <c r="C399" s="43">
        <v>1403613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0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0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0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0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83226541</v>
      </c>
      <c r="D414" s="28">
        <v>0</v>
      </c>
      <c r="E414" s="215" t="s">
        <v>1058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v>83226541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v>270774536</v>
      </c>
      <c r="E416" s="28"/>
    </row>
    <row r="417" spans="1:13" x14ac:dyDescent="0.35">
      <c r="A417" s="28" t="s">
        <v>534</v>
      </c>
      <c r="B417" s="16"/>
      <c r="C417" s="23"/>
      <c r="D417" s="28">
        <v>-14906783.980000019</v>
      </c>
      <c r="E417" s="28"/>
    </row>
    <row r="418" spans="1:13" x14ac:dyDescent="0.35">
      <c r="A418" s="28" t="s">
        <v>535</v>
      </c>
      <c r="B418" s="16"/>
      <c r="C418" s="214">
        <v>-1956978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v>-1956978</v>
      </c>
      <c r="E420" s="28"/>
      <c r="F420" s="11">
        <v>-3360591</v>
      </c>
    </row>
    <row r="421" spans="1:13" x14ac:dyDescent="0.35">
      <c r="A421" s="28" t="s">
        <v>538</v>
      </c>
      <c r="B421" s="16"/>
      <c r="C421" s="23"/>
      <c r="D421" s="28">
        <v>-16863761.980000019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v>-16863761.980000019</v>
      </c>
      <c r="E424" s="16"/>
    </row>
    <row r="425" spans="1:13" x14ac:dyDescent="0.35">
      <c r="A425" s="16" t="s">
        <v>541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542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43446.600000000093</v>
      </c>
      <c r="G613" s="227">
        <f>CE92-(AX92+AY92+BD92+BE92+BG92+BJ92+BN92+BP92+BQ92+CB92+CC92+CD92)</f>
        <v>53574.64967405505</v>
      </c>
      <c r="H613" s="232">
        <f>CE61-(AX61+AY61+AZ61+BD61+BE61+BG61+BJ61+BN61+BO61+BP61+BQ61+BR61+CB61+CC61+CD61)</f>
        <v>68051856.51000002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269.68803365384616</v>
      </c>
      <c r="K613" s="227">
        <f>CE90-(AW90+AX90+AY90+AZ90+BA90+BB90+BC90+BD90+BE90+BF90+BG90+BH90+BI90+BJ90+BK90+BL90+BM90+BN90+BO90+BP90+BQ90+BR90+BS90+BT90+BU90+BV90+BW90+BX90+CB90+CC90+CD90)</f>
        <v>203792.83999999985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543</v>
      </c>
      <c r="D614" s="228" t="s">
        <v>544</v>
      </c>
      <c r="E614" s="230" t="s">
        <v>545</v>
      </c>
      <c r="F614" s="231" t="s">
        <v>546</v>
      </c>
      <c r="G614" s="228" t="s">
        <v>547</v>
      </c>
      <c r="H614" s="231" t="s">
        <v>548</v>
      </c>
      <c r="I614" s="228" t="s">
        <v>549</v>
      </c>
      <c r="J614" s="228" t="s">
        <v>550</v>
      </c>
      <c r="K614" s="220" t="s">
        <v>551</v>
      </c>
      <c r="L614" s="221" t="s">
        <v>552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553</v>
      </c>
    </row>
    <row r="616" spans="1:14" s="211" customFormat="1" ht="12.65" customHeight="1" x14ac:dyDescent="0.3">
      <c r="A616" s="222"/>
      <c r="B616" s="221" t="s">
        <v>554</v>
      </c>
      <c r="C616" s="227">
        <f>CD70-CD85</f>
        <v>-8249458.8800000101</v>
      </c>
      <c r="D616" s="227">
        <f>SUM(C615:C616)</f>
        <v>-8249458.8800000101</v>
      </c>
      <c r="E616" s="229"/>
      <c r="F616" s="229"/>
      <c r="G616" s="227"/>
      <c r="H616" s="229"/>
      <c r="I616" s="227"/>
      <c r="J616" s="227"/>
      <c r="N616" s="223" t="s">
        <v>555</v>
      </c>
    </row>
    <row r="617" spans="1:14" s="211" customFormat="1" ht="12.65" customHeight="1" x14ac:dyDescent="0.3">
      <c r="A617" s="222">
        <v>8310</v>
      </c>
      <c r="B617" s="226" t="s">
        <v>556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557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558</v>
      </c>
    </row>
    <row r="619" spans="1:14" s="211" customFormat="1" ht="12.65" customHeight="1" x14ac:dyDescent="0.3">
      <c r="A619" s="222">
        <v>8470</v>
      </c>
      <c r="B619" s="226" t="s">
        <v>559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560</v>
      </c>
    </row>
    <row r="620" spans="1:14" s="211" customFormat="1" ht="12.65" customHeight="1" x14ac:dyDescent="0.3">
      <c r="A620" s="222">
        <v>8610</v>
      </c>
      <c r="B620" s="226" t="s">
        <v>561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562</v>
      </c>
    </row>
    <row r="621" spans="1:14" s="211" customFormat="1" ht="12.65" customHeight="1" x14ac:dyDescent="0.3">
      <c r="A621" s="222">
        <v>8790</v>
      </c>
      <c r="B621" s="226" t="s">
        <v>563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564</v>
      </c>
    </row>
    <row r="622" spans="1:14" s="211" customFormat="1" ht="12.65" customHeight="1" x14ac:dyDescent="0.3">
      <c r="A622" s="222">
        <v>8630</v>
      </c>
      <c r="B622" s="226" t="s">
        <v>565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566</v>
      </c>
    </row>
    <row r="623" spans="1:14" s="211" customFormat="1" ht="12.65" customHeight="1" x14ac:dyDescent="0.3">
      <c r="A623" s="222">
        <v>8770</v>
      </c>
      <c r="B623" s="221" t="s">
        <v>567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568</v>
      </c>
    </row>
    <row r="624" spans="1:14" s="211" customFormat="1" ht="12.65" customHeight="1" x14ac:dyDescent="0.3">
      <c r="A624" s="222">
        <v>8640</v>
      </c>
      <c r="B624" s="226" t="s">
        <v>569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570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571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572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573</v>
      </c>
    </row>
    <row r="628" spans="1:14" s="211" customFormat="1" ht="12.65" customHeight="1" x14ac:dyDescent="0.3">
      <c r="A628" s="222">
        <v>8620</v>
      </c>
      <c r="B628" s="221" t="s">
        <v>574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575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576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577</v>
      </c>
    </row>
    <row r="631" spans="1:14" s="211" customFormat="1" ht="12.65" customHeight="1" x14ac:dyDescent="0.3">
      <c r="A631" s="222">
        <v>8350</v>
      </c>
      <c r="B631" s="226" t="s">
        <v>578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579</v>
      </c>
    </row>
    <row r="632" spans="1:14" s="211" customFormat="1" ht="12.65" customHeight="1" x14ac:dyDescent="0.3">
      <c r="A632" s="222">
        <v>8200</v>
      </c>
      <c r="B632" s="226" t="s">
        <v>580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581</v>
      </c>
    </row>
    <row r="633" spans="1:14" s="211" customFormat="1" ht="12.65" customHeight="1" x14ac:dyDescent="0.3">
      <c r="A633" s="222">
        <v>8360</v>
      </c>
      <c r="B633" s="226" t="s">
        <v>582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583</v>
      </c>
    </row>
    <row r="634" spans="1:14" s="211" customFormat="1" ht="12.65" customHeight="1" x14ac:dyDescent="0.3">
      <c r="A634" s="222">
        <v>8370</v>
      </c>
      <c r="B634" s="226" t="s">
        <v>584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585</v>
      </c>
    </row>
    <row r="635" spans="1:14" s="211" customFormat="1" ht="12.65" customHeight="1" x14ac:dyDescent="0.3">
      <c r="A635" s="222">
        <v>8490</v>
      </c>
      <c r="B635" s="226" t="s">
        <v>586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587</v>
      </c>
    </row>
    <row r="636" spans="1:14" s="211" customFormat="1" ht="12.65" customHeight="1" x14ac:dyDescent="0.3">
      <c r="A636" s="222">
        <v>8530</v>
      </c>
      <c r="B636" s="226" t="s">
        <v>588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589</v>
      </c>
    </row>
    <row r="637" spans="1:14" s="211" customFormat="1" ht="12.65" customHeight="1" x14ac:dyDescent="0.3">
      <c r="A637" s="222">
        <v>8480</v>
      </c>
      <c r="B637" s="226" t="s">
        <v>590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591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592</v>
      </c>
    </row>
    <row r="639" spans="1:14" s="211" customFormat="1" ht="12.65" customHeight="1" x14ac:dyDescent="0.3">
      <c r="A639" s="222">
        <v>8590</v>
      </c>
      <c r="B639" s="226" t="s">
        <v>593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594</v>
      </c>
    </row>
    <row r="640" spans="1:14" s="211" customFormat="1" ht="12.65" customHeight="1" x14ac:dyDescent="0.3">
      <c r="A640" s="222">
        <v>8660</v>
      </c>
      <c r="B640" s="226" t="s">
        <v>595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596</v>
      </c>
    </row>
    <row r="641" spans="1:14" s="211" customFormat="1" ht="12.65" customHeight="1" x14ac:dyDescent="0.3">
      <c r="A641" s="222">
        <v>8670</v>
      </c>
      <c r="B641" s="226" t="s">
        <v>597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598</v>
      </c>
    </row>
    <row r="642" spans="1:14" s="211" customFormat="1" ht="12.65" customHeight="1" x14ac:dyDescent="0.3">
      <c r="A642" s="222">
        <v>8680</v>
      </c>
      <c r="B642" s="226" t="s">
        <v>599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600</v>
      </c>
    </row>
    <row r="643" spans="1:14" s="211" customFormat="1" ht="12.65" customHeight="1" x14ac:dyDescent="0.3">
      <c r="A643" s="222">
        <v>8690</v>
      </c>
      <c r="B643" s="226" t="s">
        <v>601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602</v>
      </c>
    </row>
    <row r="644" spans="1:14" s="211" customFormat="1" ht="12.65" customHeight="1" x14ac:dyDescent="0.3">
      <c r="A644" s="222">
        <v>8700</v>
      </c>
      <c r="B644" s="226" t="s">
        <v>603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604</v>
      </c>
    </row>
    <row r="645" spans="1:14" s="211" customFormat="1" ht="12.65" customHeight="1" x14ac:dyDescent="0.3">
      <c r="A645" s="222">
        <v>8710</v>
      </c>
      <c r="B645" s="226" t="s">
        <v>605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606</v>
      </c>
    </row>
    <row r="646" spans="1:14" s="211" customFormat="1" ht="12.65" customHeight="1" x14ac:dyDescent="0.3">
      <c r="A646" s="222">
        <v>8720</v>
      </c>
      <c r="B646" s="226" t="s">
        <v>607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608</v>
      </c>
    </row>
    <row r="647" spans="1:14" s="211" customFormat="1" ht="12.65" customHeight="1" x14ac:dyDescent="0.3">
      <c r="A647" s="222">
        <v>8730</v>
      </c>
      <c r="B647" s="226" t="s">
        <v>609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610</v>
      </c>
    </row>
    <row r="648" spans="1:14" s="211" customFormat="1" ht="12.65" customHeight="1" x14ac:dyDescent="0.3">
      <c r="A648" s="222">
        <v>8740</v>
      </c>
      <c r="B648" s="226" t="s">
        <v>611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612</v>
      </c>
    </row>
    <row r="649" spans="1:14" s="211" customFormat="1" ht="12.65" customHeight="1" x14ac:dyDescent="0.3">
      <c r="A649" s="222"/>
      <c r="B649" s="222"/>
      <c r="C649" s="211">
        <f>SUM(C615:C648)</f>
        <v>-8249458.8800000101</v>
      </c>
      <c r="L649" s="225"/>
    </row>
    <row r="667" spans="1:14" s="211" customFormat="1" ht="12.65" customHeight="1" x14ac:dyDescent="0.3">
      <c r="C667" s="220" t="s">
        <v>613</v>
      </c>
      <c r="M667" s="220" t="s">
        <v>614</v>
      </c>
    </row>
    <row r="668" spans="1:14" s="211" customFormat="1" ht="12.65" customHeight="1" x14ac:dyDescent="0.3">
      <c r="C668" s="220" t="s">
        <v>543</v>
      </c>
      <c r="D668" s="220" t="s">
        <v>544</v>
      </c>
      <c r="E668" s="221" t="s">
        <v>545</v>
      </c>
      <c r="F668" s="220" t="s">
        <v>546</v>
      </c>
      <c r="G668" s="220" t="s">
        <v>547</v>
      </c>
      <c r="H668" s="220" t="s">
        <v>548</v>
      </c>
      <c r="I668" s="220" t="s">
        <v>549</v>
      </c>
      <c r="J668" s="220" t="s">
        <v>550</v>
      </c>
      <c r="K668" s="220" t="s">
        <v>551</v>
      </c>
      <c r="L668" s="221" t="s">
        <v>552</v>
      </c>
      <c r="M668" s="220" t="s">
        <v>615</v>
      </c>
    </row>
    <row r="669" spans="1:14" s="211" customFormat="1" ht="12.65" customHeight="1" x14ac:dyDescent="0.3">
      <c r="A669" s="222">
        <v>6010</v>
      </c>
      <c r="B669" s="221" t="s">
        <v>342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616</v>
      </c>
    </row>
    <row r="670" spans="1:14" s="211" customFormat="1" ht="12.65" customHeight="1" x14ac:dyDescent="0.3">
      <c r="A670" s="222">
        <v>6030</v>
      </c>
      <c r="B670" s="221" t="s">
        <v>343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617</v>
      </c>
    </row>
    <row r="671" spans="1:14" s="211" customFormat="1" ht="12.65" customHeight="1" x14ac:dyDescent="0.3">
      <c r="A671" s="222">
        <v>6070</v>
      </c>
      <c r="B671" s="221" t="s">
        <v>618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619</v>
      </c>
    </row>
    <row r="672" spans="1:14" s="211" customFormat="1" ht="12.65" customHeight="1" x14ac:dyDescent="0.3">
      <c r="A672" s="222">
        <v>6100</v>
      </c>
      <c r="B672" s="221" t="s">
        <v>620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621</v>
      </c>
    </row>
    <row r="673" spans="1:14" s="211" customFormat="1" ht="12.65" customHeight="1" x14ac:dyDescent="0.3">
      <c r="A673" s="222">
        <v>6120</v>
      </c>
      <c r="B673" s="221" t="s">
        <v>622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623</v>
      </c>
    </row>
    <row r="674" spans="1:14" s="211" customFormat="1" ht="12.65" customHeight="1" x14ac:dyDescent="0.3">
      <c r="A674" s="222">
        <v>6140</v>
      </c>
      <c r="B674" s="221" t="s">
        <v>624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625</v>
      </c>
    </row>
    <row r="675" spans="1:14" s="211" customFormat="1" ht="12.65" customHeight="1" x14ac:dyDescent="0.3">
      <c r="A675" s="222">
        <v>6150</v>
      </c>
      <c r="B675" s="221" t="s">
        <v>626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627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628</v>
      </c>
    </row>
    <row r="677" spans="1:14" s="211" customFormat="1" ht="12.65" customHeight="1" x14ac:dyDescent="0.3">
      <c r="A677" s="222">
        <v>6200</v>
      </c>
      <c r="B677" s="221" t="s">
        <v>348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629</v>
      </c>
    </row>
    <row r="678" spans="1:14" s="211" customFormat="1" ht="12.65" customHeight="1" x14ac:dyDescent="0.3">
      <c r="A678" s="222">
        <v>6210</v>
      </c>
      <c r="B678" s="221" t="s">
        <v>349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630</v>
      </c>
    </row>
    <row r="679" spans="1:14" s="211" customFormat="1" ht="12.65" customHeight="1" x14ac:dyDescent="0.3">
      <c r="A679" s="222">
        <v>6330</v>
      </c>
      <c r="B679" s="221" t="s">
        <v>631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632</v>
      </c>
    </row>
    <row r="680" spans="1:14" s="211" customFormat="1" ht="12.65" customHeight="1" x14ac:dyDescent="0.3">
      <c r="A680" s="222">
        <v>6400</v>
      </c>
      <c r="B680" s="221" t="s">
        <v>633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634</v>
      </c>
    </row>
    <row r="681" spans="1:14" s="211" customFormat="1" ht="12.65" customHeight="1" x14ac:dyDescent="0.3">
      <c r="A681" s="222">
        <v>7010</v>
      </c>
      <c r="B681" s="221" t="s">
        <v>635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636</v>
      </c>
    </row>
    <row r="682" spans="1:14" s="211" customFormat="1" ht="12.65" customHeight="1" x14ac:dyDescent="0.3">
      <c r="A682" s="222">
        <v>7020</v>
      </c>
      <c r="B682" s="221" t="s">
        <v>637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638</v>
      </c>
    </row>
    <row r="683" spans="1:14" s="211" customFormat="1" ht="12.65" customHeight="1" x14ac:dyDescent="0.3">
      <c r="A683" s="222">
        <v>7030</v>
      </c>
      <c r="B683" s="221" t="s">
        <v>639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640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641</v>
      </c>
    </row>
    <row r="685" spans="1:14" s="211" customFormat="1" ht="12.65" customHeight="1" x14ac:dyDescent="0.3">
      <c r="A685" s="222">
        <v>7050</v>
      </c>
      <c r="B685" s="221" t="s">
        <v>642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643</v>
      </c>
    </row>
    <row r="686" spans="1:14" s="211" customFormat="1" ht="12.65" customHeight="1" x14ac:dyDescent="0.3">
      <c r="A686" s="222">
        <v>7060</v>
      </c>
      <c r="B686" s="221" t="s">
        <v>644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645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646</v>
      </c>
    </row>
    <row r="688" spans="1:14" s="211" customFormat="1" ht="12.65" customHeight="1" x14ac:dyDescent="0.3">
      <c r="A688" s="222">
        <v>7110</v>
      </c>
      <c r="B688" s="221" t="s">
        <v>647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648</v>
      </c>
    </row>
    <row r="689" spans="1:14" s="211" customFormat="1" ht="12.65" customHeight="1" x14ac:dyDescent="0.3">
      <c r="A689" s="222">
        <v>7120</v>
      </c>
      <c r="B689" s="221" t="s">
        <v>649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650</v>
      </c>
    </row>
    <row r="690" spans="1:14" s="211" customFormat="1" ht="12.65" customHeight="1" x14ac:dyDescent="0.3">
      <c r="A690" s="222">
        <v>7130</v>
      </c>
      <c r="B690" s="221" t="s">
        <v>651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652</v>
      </c>
    </row>
    <row r="691" spans="1:14" s="211" customFormat="1" ht="12.65" customHeight="1" x14ac:dyDescent="0.3">
      <c r="A691" s="222">
        <v>7140</v>
      </c>
      <c r="B691" s="221" t="s">
        <v>653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654</v>
      </c>
    </row>
    <row r="692" spans="1:14" s="211" customFormat="1" ht="12.65" customHeight="1" x14ac:dyDescent="0.3">
      <c r="A692" s="222">
        <v>7150</v>
      </c>
      <c r="B692" s="221" t="s">
        <v>655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656</v>
      </c>
    </row>
    <row r="693" spans="1:14" s="211" customFormat="1" ht="12.65" customHeight="1" x14ac:dyDescent="0.3">
      <c r="A693" s="222">
        <v>7160</v>
      </c>
      <c r="B693" s="221" t="s">
        <v>657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658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659</v>
      </c>
    </row>
    <row r="695" spans="1:14" s="211" customFormat="1" ht="12.65" customHeight="1" x14ac:dyDescent="0.3">
      <c r="A695" s="222">
        <v>7180</v>
      </c>
      <c r="B695" s="221" t="s">
        <v>660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661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662</v>
      </c>
    </row>
    <row r="697" spans="1:14" s="211" customFormat="1" ht="12.65" customHeight="1" x14ac:dyDescent="0.3">
      <c r="A697" s="222">
        <v>7200</v>
      </c>
      <c r="B697" s="221" t="s">
        <v>663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664</v>
      </c>
    </row>
    <row r="698" spans="1:14" s="211" customFormat="1" ht="12.65" customHeight="1" x14ac:dyDescent="0.3">
      <c r="A698" s="222">
        <v>7220</v>
      </c>
      <c r="B698" s="221" t="s">
        <v>665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666</v>
      </c>
    </row>
    <row r="699" spans="1:14" s="211" customFormat="1" ht="12.65" customHeight="1" x14ac:dyDescent="0.3">
      <c r="A699" s="222">
        <v>7230</v>
      </c>
      <c r="B699" s="221" t="s">
        <v>667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668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669</v>
      </c>
    </row>
    <row r="701" spans="1:14" s="211" customFormat="1" ht="12.65" customHeight="1" x14ac:dyDescent="0.3">
      <c r="A701" s="222">
        <v>7250</v>
      </c>
      <c r="B701" s="221" t="s">
        <v>670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671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672</v>
      </c>
    </row>
    <row r="703" spans="1:14" s="211" customFormat="1" ht="12.65" customHeight="1" x14ac:dyDescent="0.3">
      <c r="A703" s="222">
        <v>7310</v>
      </c>
      <c r="B703" s="221" t="s">
        <v>673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674</v>
      </c>
    </row>
    <row r="704" spans="1:14" s="211" customFormat="1" ht="12.65" customHeight="1" x14ac:dyDescent="0.3">
      <c r="A704" s="222">
        <v>7320</v>
      </c>
      <c r="B704" s="221" t="s">
        <v>675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676</v>
      </c>
    </row>
    <row r="705" spans="1:14" s="211" customFormat="1" ht="12.65" customHeight="1" x14ac:dyDescent="0.3">
      <c r="A705" s="222">
        <v>7330</v>
      </c>
      <c r="B705" s="221" t="s">
        <v>677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678</v>
      </c>
    </row>
    <row r="706" spans="1:14" s="211" customFormat="1" ht="12.65" customHeight="1" x14ac:dyDescent="0.3">
      <c r="A706" s="222">
        <v>7340</v>
      </c>
      <c r="B706" s="221" t="s">
        <v>679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680</v>
      </c>
    </row>
    <row r="707" spans="1:14" s="211" customFormat="1" ht="12.65" customHeight="1" x14ac:dyDescent="0.3">
      <c r="A707" s="222">
        <v>7350</v>
      </c>
      <c r="B707" s="221" t="s">
        <v>681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682</v>
      </c>
    </row>
    <row r="708" spans="1:14" s="211" customFormat="1" ht="12.65" customHeight="1" x14ac:dyDescent="0.3">
      <c r="A708" s="222">
        <v>7380</v>
      </c>
      <c r="B708" s="221" t="s">
        <v>683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684</v>
      </c>
    </row>
    <row r="709" spans="1:14" s="211" customFormat="1" ht="12.65" customHeight="1" x14ac:dyDescent="0.3">
      <c r="A709" s="222">
        <v>7390</v>
      </c>
      <c r="B709" s="221" t="s">
        <v>685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686</v>
      </c>
    </row>
    <row r="710" spans="1:14" s="211" customFormat="1" ht="12.65" customHeight="1" x14ac:dyDescent="0.3">
      <c r="A710" s="222">
        <v>7400</v>
      </c>
      <c r="B710" s="221" t="s">
        <v>687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688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689</v>
      </c>
    </row>
    <row r="712" spans="1:14" s="211" customFormat="1" ht="12.65" customHeight="1" x14ac:dyDescent="0.3">
      <c r="A712" s="222">
        <v>7420</v>
      </c>
      <c r="B712" s="221" t="s">
        <v>690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691</v>
      </c>
    </row>
    <row r="713" spans="1:14" s="211" customFormat="1" ht="12.65" customHeight="1" x14ac:dyDescent="0.3">
      <c r="A713" s="222">
        <v>7430</v>
      </c>
      <c r="B713" s="221" t="s">
        <v>692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693</v>
      </c>
    </row>
    <row r="714" spans="1:14" s="211" customFormat="1" ht="12.65" customHeight="1" x14ac:dyDescent="0.3">
      <c r="A714" s="222">
        <v>7490</v>
      </c>
      <c r="B714" s="221" t="s">
        <v>694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695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-8249458.8800000101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696</v>
      </c>
    </row>
    <row r="717" spans="1:14" s="211" customFormat="1" ht="12.65" customHeight="1" x14ac:dyDescent="0.3">
      <c r="C717" s="224">
        <f>CE86</f>
        <v>0</v>
      </c>
      <c r="D717" s="211">
        <f>D616</f>
        <v>-8249458.8800000101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-8249458.8800000101</v>
      </c>
      <c r="N717" s="221" t="s">
        <v>697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2D98-3817-44BB-97E5-1411A6083F04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139</v>
      </c>
      <c r="C2" s="11" t="str">
        <f>SUBSTITUTE(LEFT(data!C98,49),",","")</f>
        <v>HOLY FAMILY HOSPITAL</v>
      </c>
      <c r="D2" s="11" t="str">
        <f>LEFT(data!C99, 49)</f>
        <v>5633 N. Lidgerwood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99208</v>
      </c>
      <c r="H2" s="11" t="str">
        <f>LEFT(data!C103, 100)</f>
        <v>Spokane</v>
      </c>
      <c r="I2" s="11" t="str">
        <f>LEFT(data!C104, 49)</f>
        <v>Alex Jackson</v>
      </c>
      <c r="J2" s="11" t="str">
        <f>LEFT(data!C105, 49)</f>
        <v>Melissa Damm</v>
      </c>
      <c r="K2" s="11" t="str">
        <f>LEFT(data!C107, 49)</f>
        <v>(509)482-2450</v>
      </c>
      <c r="L2" s="11" t="str">
        <f>LEFT(data!C108, 49)</f>
        <v>(509)482-2456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5737C-65EF-424C-B288-6321C2AA1B11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8" customFormat="1" ht="12.65" customHeight="1" x14ac:dyDescent="0.35">
      <c r="A2" s="12" t="str">
        <f>RIGHT(data!C97,3)</f>
        <v>139</v>
      </c>
      <c r="B2" s="209" t="str">
        <f>RIGHT(data!C96,4)</f>
        <v>2023</v>
      </c>
      <c r="C2" s="12" t="s">
        <v>1157</v>
      </c>
      <c r="D2" s="208">
        <f>ROUND(N(data!C181),0)</f>
        <v>5536749</v>
      </c>
      <c r="E2" s="208">
        <f>ROUND(N(data!C182),0)</f>
        <v>0</v>
      </c>
      <c r="F2" s="208">
        <f>ROUND(N(data!C183),0)</f>
        <v>123613</v>
      </c>
      <c r="G2" s="208">
        <f>ROUND(N(data!C184),0)</f>
        <v>-588</v>
      </c>
      <c r="H2" s="208">
        <f>ROUND(N(data!C185),0)</f>
        <v>0</v>
      </c>
      <c r="I2" s="208">
        <f>ROUND(N(data!C186),0)</f>
        <v>1615631</v>
      </c>
      <c r="J2" s="208">
        <f>ROUND(N(data!C187)+N(data!C188),0)</f>
        <v>640500</v>
      </c>
      <c r="K2" s="208">
        <f>ROUND(N(data!C191),0)</f>
        <v>155540</v>
      </c>
      <c r="L2" s="208">
        <f>ROUND(N(data!C192),0)</f>
        <v>2528810</v>
      </c>
      <c r="M2" s="208">
        <f>ROUND(N(data!C195),0)</f>
        <v>0</v>
      </c>
      <c r="N2" s="208">
        <f>ROUND(N(data!C196),0)</f>
        <v>0</v>
      </c>
      <c r="O2" s="208">
        <f>ROUND(N(data!C199),0)</f>
        <v>0</v>
      </c>
      <c r="P2" s="208">
        <f>ROUND(N(data!C200),0)</f>
        <v>2002395</v>
      </c>
      <c r="Q2" s="208">
        <f>ROUND(N(data!C201),0)</f>
        <v>4774782</v>
      </c>
      <c r="R2" s="208">
        <f>ROUND(N(data!C204),0)</f>
        <v>-272361</v>
      </c>
      <c r="S2" s="208">
        <f>ROUND(N(data!C205),0)</f>
        <v>1863481</v>
      </c>
      <c r="T2" s="208">
        <f>ROUND(N(data!B211),0)</f>
        <v>3177599</v>
      </c>
      <c r="U2" s="208">
        <f>ROUND(N(data!C211),0)</f>
        <v>0</v>
      </c>
      <c r="V2" s="208">
        <f>ROUND(N(data!D211),0)</f>
        <v>0</v>
      </c>
      <c r="W2" s="208">
        <f>ROUND(N(data!B212),0)</f>
        <v>3636126</v>
      </c>
      <c r="X2" s="208">
        <f>ROUND(N(data!C212),0)</f>
        <v>0</v>
      </c>
      <c r="Y2" s="208">
        <f>ROUND(N(data!D212),0)</f>
        <v>0</v>
      </c>
      <c r="Z2" s="208">
        <f>ROUND(N(data!B213),0)</f>
        <v>97361927</v>
      </c>
      <c r="AA2" s="208">
        <f>ROUND(N(data!C213),0)</f>
        <v>1213847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6679951</v>
      </c>
      <c r="AG2" s="208">
        <f>ROUND(N(data!C215),0)</f>
        <v>0</v>
      </c>
      <c r="AH2" s="208">
        <f>ROUND(N(data!D215),0)</f>
        <v>0</v>
      </c>
      <c r="AI2" s="208">
        <f>ROUND(N(data!B216),0)</f>
        <v>43745771</v>
      </c>
      <c r="AJ2" s="208">
        <f>ROUND(N(data!C216),0)</f>
        <v>2936794</v>
      </c>
      <c r="AK2" s="208">
        <f>ROUND(N(data!D216),0)</f>
        <v>0</v>
      </c>
      <c r="AL2" s="208">
        <f>ROUND(N(data!B217),0)</f>
        <v>0</v>
      </c>
      <c r="AM2" s="208">
        <f>ROUND(N(data!C217),0)</f>
        <v>107138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2869227</v>
      </c>
      <c r="AS2" s="208">
        <f>ROUND(N(data!C219),0)</f>
        <v>220715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3537842</v>
      </c>
      <c r="AY2" s="208">
        <f>ROUND(N(data!C225),0)</f>
        <v>88486</v>
      </c>
      <c r="AZ2" s="208">
        <f>ROUND(N(data!D225),0)</f>
        <v>0</v>
      </c>
      <c r="BA2" s="208">
        <f>ROUND(N(data!B226),0)</f>
        <v>64599543</v>
      </c>
      <c r="BB2" s="208">
        <f>ROUND(N(data!C226),0)</f>
        <v>2912510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6017110</v>
      </c>
      <c r="BH2" s="208">
        <f>ROUND(N(data!C228),0)</f>
        <v>98111</v>
      </c>
      <c r="BI2" s="208">
        <f>ROUND(N(data!D228),0)</f>
        <v>0</v>
      </c>
      <c r="BJ2" s="208">
        <f>ROUND(N(data!B229),0)</f>
        <v>38101942</v>
      </c>
      <c r="BK2" s="208">
        <f>ROUND(N(data!C229),0)</f>
        <v>1973836</v>
      </c>
      <c r="BL2" s="208">
        <f>ROUND(N(data!D229),0)</f>
        <v>0</v>
      </c>
      <c r="BM2" s="208">
        <f>ROUND(N(data!B230),0)</f>
        <v>0</v>
      </c>
      <c r="BN2" s="208">
        <f>ROUND(N(data!C230),0)</f>
        <v>24999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414435989</v>
      </c>
      <c r="BW2" s="208">
        <f>ROUND(N(data!C240),0)</f>
        <v>194445587</v>
      </c>
      <c r="BX2" s="208">
        <f>ROUND(N(data!C241),0)</f>
        <v>8391494</v>
      </c>
      <c r="BY2" s="208">
        <f>ROUND(N(data!C242),0)</f>
        <v>33213487</v>
      </c>
      <c r="BZ2" s="208">
        <f>ROUND(N(data!C243),0)</f>
        <v>147020174</v>
      </c>
      <c r="CA2" s="208">
        <f>ROUND(N(data!C244),0)</f>
        <v>4384418</v>
      </c>
      <c r="CB2" s="208">
        <f>ROUND(N(data!C247),0)</f>
        <v>549</v>
      </c>
      <c r="CC2" s="208">
        <f>ROUND(N(data!C249),0)</f>
        <v>4199934</v>
      </c>
      <c r="CD2" s="208">
        <f>ROUND(N(data!C250),0)</f>
        <v>7606038</v>
      </c>
      <c r="CE2" s="208">
        <f>ROUND(N(data!C254)+N(data!C255),0)</f>
        <v>0</v>
      </c>
      <c r="CF2" s="208">
        <f>ROUND(N(data!D237),0)</f>
        <v>2865199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815F-1424-492D-AEC8-74AADCCAA339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8" customFormat="1" ht="12.65" customHeight="1" x14ac:dyDescent="0.35">
      <c r="A2" s="12" t="str">
        <f>RIGHT(data!C97,3)</f>
        <v>139</v>
      </c>
      <c r="B2" s="12" t="str">
        <f>RIGHT(data!C96,4)</f>
        <v>2023</v>
      </c>
      <c r="C2" s="12" t="s">
        <v>1157</v>
      </c>
      <c r="D2" s="207">
        <f>ROUND(N(data!C127),0)</f>
        <v>7227</v>
      </c>
      <c r="E2" s="207">
        <f>ROUND(N(data!C128),0)</f>
        <v>0</v>
      </c>
      <c r="F2" s="207">
        <f>ROUND(N(data!C129),0)</f>
        <v>0</v>
      </c>
      <c r="G2" s="207">
        <f>ROUND(N(data!C130),0)</f>
        <v>1034</v>
      </c>
      <c r="H2" s="207">
        <f>ROUND(N(data!D127),0)</f>
        <v>37597</v>
      </c>
      <c r="I2" s="207">
        <f>ROUND(N(data!D128),0)</f>
        <v>0</v>
      </c>
      <c r="J2" s="207">
        <f>ROUND(N(data!D129),0)</f>
        <v>0</v>
      </c>
      <c r="K2" s="207">
        <f>ROUND(N(data!D130),0)</f>
        <v>1759</v>
      </c>
      <c r="L2" s="207">
        <f>ROUND(N(data!C132),0)</f>
        <v>12</v>
      </c>
      <c r="M2" s="207">
        <f>ROUND(N(data!C133),0)</f>
        <v>33</v>
      </c>
      <c r="N2" s="207">
        <f>ROUND(N(data!C134),0)</f>
        <v>111</v>
      </c>
      <c r="O2" s="207">
        <f>ROUND(N(data!C135),0)</f>
        <v>8</v>
      </c>
      <c r="P2" s="207">
        <f>ROUND(N(data!C136),0)</f>
        <v>18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197</v>
      </c>
      <c r="X2" s="207">
        <f>ROUND(N(data!C145),0)</f>
        <v>0</v>
      </c>
      <c r="Y2" s="207">
        <f>ROUND(N(data!B154),0)</f>
        <v>3528</v>
      </c>
      <c r="Z2" s="207">
        <f>ROUND(N(data!B155),0)</f>
        <v>18352</v>
      </c>
      <c r="AA2" s="207">
        <f>ROUND(N(data!B156),0)</f>
        <v>93351</v>
      </c>
      <c r="AB2" s="207">
        <f>ROUND(N(data!B157),0)</f>
        <v>232786142</v>
      </c>
      <c r="AC2" s="207">
        <f>ROUND(N(data!B158),0)</f>
        <v>290874528</v>
      </c>
      <c r="AD2" s="207">
        <f>ROUND(N(data!C154),0)</f>
        <v>1543</v>
      </c>
      <c r="AE2" s="207">
        <f>ROUND(N(data!C155),0)</f>
        <v>8028</v>
      </c>
      <c r="AF2" s="207">
        <f>ROUND(N(data!C156),0)</f>
        <v>40837</v>
      </c>
      <c r="AG2" s="207">
        <f>ROUND(N(data!C157),0)</f>
        <v>92447879</v>
      </c>
      <c r="AH2" s="207">
        <f>ROUND(N(data!C158),0)</f>
        <v>136634601</v>
      </c>
      <c r="AI2" s="207">
        <f>ROUND(N(data!D154),0)</f>
        <v>2156</v>
      </c>
      <c r="AJ2" s="207">
        <f>ROUND(N(data!D155),0)</f>
        <v>11217</v>
      </c>
      <c r="AK2" s="207">
        <f>ROUND(N(data!D156),0)</f>
        <v>57056</v>
      </c>
      <c r="AL2" s="207">
        <f>ROUND(N(data!D157),0)</f>
        <v>85862364</v>
      </c>
      <c r="AM2" s="207">
        <f>ROUND(N(data!D158),0)</f>
        <v>234200205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D7D6-B98C-4F96-93C8-1878BFF69D53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6" t="s">
        <v>1323</v>
      </c>
      <c r="CR1" s="206" t="s">
        <v>1324</v>
      </c>
      <c r="CS1" s="206" t="s">
        <v>1325</v>
      </c>
      <c r="CT1" s="206" t="s">
        <v>1326</v>
      </c>
      <c r="CU1" s="206" t="s">
        <v>1327</v>
      </c>
      <c r="CV1" s="206" t="s">
        <v>1328</v>
      </c>
      <c r="CW1" s="206" t="s">
        <v>1329</v>
      </c>
      <c r="CX1" s="206" t="s">
        <v>1330</v>
      </c>
      <c r="CY1" s="206" t="s">
        <v>1331</v>
      </c>
      <c r="CZ1" s="206" t="s">
        <v>1332</v>
      </c>
      <c r="DA1" s="206" t="s">
        <v>1333</v>
      </c>
      <c r="DB1" s="206" t="s">
        <v>1334</v>
      </c>
      <c r="DC1" s="206" t="s">
        <v>1335</v>
      </c>
      <c r="DD1" s="206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8" customFormat="1" ht="12.65" customHeight="1" x14ac:dyDescent="0.35">
      <c r="A2" s="208" t="str">
        <f>RIGHT(data!C97,3)</f>
        <v>139</v>
      </c>
      <c r="B2" s="209" t="str">
        <f>RIGHT(data!C96,4)</f>
        <v>2023</v>
      </c>
      <c r="C2" s="12" t="s">
        <v>1157</v>
      </c>
      <c r="D2" s="207">
        <f>ROUND(N(data!C181),0)</f>
        <v>5536749</v>
      </c>
      <c r="E2" s="207">
        <f>ROUND(N(data!C267),0)</f>
        <v>0</v>
      </c>
      <c r="F2" s="207">
        <f>ROUND(N(data!C268),0)</f>
        <v>94663764</v>
      </c>
      <c r="G2" s="207">
        <f>ROUND(N(data!C269),0)</f>
        <v>47171599</v>
      </c>
      <c r="H2" s="207">
        <f>ROUND(N(data!C270),0)</f>
        <v>0</v>
      </c>
      <c r="I2" s="207">
        <f>ROUND(N(data!C271),0)</f>
        <v>6650388</v>
      </c>
      <c r="J2" s="207">
        <f>ROUND(N(data!C272),0)</f>
        <v>0</v>
      </c>
      <c r="K2" s="207">
        <f>ROUND(N(data!C273),0)</f>
        <v>4581114</v>
      </c>
      <c r="L2" s="207">
        <f>ROUND(N(data!C274),0)</f>
        <v>363067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8061633</v>
      </c>
      <c r="Q2" s="207">
        <f>ROUND(N(data!C283),0)</f>
        <v>3177599</v>
      </c>
      <c r="R2" s="207">
        <f>ROUND(N(data!C284),0)</f>
        <v>3636126</v>
      </c>
      <c r="S2" s="207">
        <f>ROUND(N(data!C285),0)</f>
        <v>98575774</v>
      </c>
      <c r="T2" s="207">
        <f>ROUND(N(data!C286),0)</f>
        <v>107138</v>
      </c>
      <c r="U2" s="207">
        <f>ROUND(N(data!C287),0)</f>
        <v>6679951</v>
      </c>
      <c r="V2" s="207">
        <f>ROUND(N(data!C288),0)</f>
        <v>46682565</v>
      </c>
      <c r="W2" s="207">
        <f>ROUND(N(data!C289),0)</f>
        <v>0</v>
      </c>
      <c r="X2" s="207">
        <f>ROUND(N(data!C290),0)</f>
        <v>3089942</v>
      </c>
      <c r="Y2" s="207">
        <f>ROUND(N(data!C291),0)</f>
        <v>0</v>
      </c>
      <c r="Z2" s="207">
        <f>ROUND(N(data!C292),0)</f>
        <v>117354379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5178457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7470496</v>
      </c>
      <c r="AK2" s="207">
        <f>ROUND(N(data!C316),0)</f>
        <v>4292835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10053740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31977920</v>
      </c>
      <c r="BA2" s="207">
        <f>ROUND(N(data!C336),0)</f>
        <v>0</v>
      </c>
      <c r="BB2" s="207">
        <f>ROUND(N(data!C337),0)</f>
        <v>0</v>
      </c>
      <c r="BC2" s="207">
        <f>ROUND(N(data!C338),0)</f>
        <v>320167</v>
      </c>
      <c r="BD2" s="207">
        <f>ROUND(N(data!C339),0)</f>
        <v>0</v>
      </c>
      <c r="BE2" s="207">
        <f>ROUND(N(data!C343),0)</f>
        <v>134782532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822.61</v>
      </c>
      <c r="BL2" s="207">
        <f>ROUND(N(data!C358),0)</f>
        <v>411096385</v>
      </c>
      <c r="BM2" s="207">
        <f>ROUND(N(data!C359),0)</f>
        <v>661709334</v>
      </c>
      <c r="BN2" s="207">
        <f>ROUND(N(data!C363),0)</f>
        <v>801891149</v>
      </c>
      <c r="BO2" s="207">
        <f>ROUND(N(data!C364),0)</f>
        <v>11805972</v>
      </c>
      <c r="BP2" s="207">
        <f>ROUND(N(data!C365),0)</f>
        <v>0</v>
      </c>
      <c r="BQ2" s="207">
        <f>ROUND(N(data!D381),0)</f>
        <v>8724533</v>
      </c>
      <c r="BR2" s="207">
        <f>ROUND(N(data!C370),0)</f>
        <v>35264</v>
      </c>
      <c r="BS2" s="207">
        <f>ROUND(N(data!C371),0)</f>
        <v>2017385</v>
      </c>
      <c r="BT2" s="207">
        <f>ROUND(N(data!C372),0)</f>
        <v>1927496</v>
      </c>
      <c r="BU2" s="207">
        <f>ROUND(N(data!C373),0)</f>
        <v>0</v>
      </c>
      <c r="BV2" s="207">
        <f>ROUND(N(data!C374),0)</f>
        <v>1686246</v>
      </c>
      <c r="BW2" s="207">
        <f>ROUND(N(data!C375),0)</f>
        <v>236996</v>
      </c>
      <c r="BX2" s="207">
        <f>ROUND(N(data!C376),0)</f>
        <v>0</v>
      </c>
      <c r="BY2" s="207">
        <f>ROUND(N(data!C377),0)</f>
        <v>75819</v>
      </c>
      <c r="BZ2" s="207">
        <f>ROUND(N(data!C378),0)</f>
        <v>1717654</v>
      </c>
      <c r="CA2" s="207">
        <f>ROUND(N(data!C379),0)</f>
        <v>0</v>
      </c>
      <c r="CB2" s="207">
        <f>ROUND(N(data!C380),0)</f>
        <v>1027673</v>
      </c>
      <c r="CC2" s="207">
        <f>ROUND(N(data!C382),0)</f>
        <v>0</v>
      </c>
      <c r="CD2" s="207">
        <f>ROUND(N(data!C389),0)</f>
        <v>74169348</v>
      </c>
      <c r="CE2" s="207">
        <f>ROUND(N(data!C390),0)</f>
        <v>7915905</v>
      </c>
      <c r="CF2" s="207">
        <f>ROUND(N(data!C391),0)</f>
        <v>7444425</v>
      </c>
      <c r="CG2" s="207">
        <f>ROUND(N(data!C392),0)</f>
        <v>54840734</v>
      </c>
      <c r="CH2" s="207">
        <f>ROUND(N(data!C393),0)</f>
        <v>0</v>
      </c>
      <c r="CI2" s="207">
        <f>ROUND(N(data!C394),0)</f>
        <v>27274961</v>
      </c>
      <c r="CJ2" s="207">
        <f>ROUND(N(data!C395),0)</f>
        <v>5097943</v>
      </c>
      <c r="CK2" s="207">
        <f>ROUND(N(data!C396),0)</f>
        <v>2684350</v>
      </c>
      <c r="CL2" s="207">
        <f>ROUND(N(data!C397),0)</f>
        <v>0</v>
      </c>
      <c r="CM2" s="207">
        <f>ROUND(N(data!C398),0)</f>
        <v>0</v>
      </c>
      <c r="CN2" s="207">
        <f>ROUND(N(data!C399),0)</f>
        <v>1591120</v>
      </c>
      <c r="CO2" s="207">
        <f>ROUND(N(data!C362),0)</f>
        <v>2765199</v>
      </c>
      <c r="CP2" s="207">
        <f>ROUND(N(data!D415),0)</f>
        <v>98260492</v>
      </c>
      <c r="CQ2" s="61">
        <f>ROUND(N(data!C401),0)</f>
        <v>171635</v>
      </c>
      <c r="CR2" s="61">
        <f>ROUND(N(data!C402),0)</f>
        <v>4747881</v>
      </c>
      <c r="CS2" s="61">
        <f>ROUND(N(data!C403),0)</f>
        <v>67678</v>
      </c>
      <c r="CT2" s="61">
        <f>ROUND(N(data!C404),0)</f>
        <v>0</v>
      </c>
      <c r="CU2" s="61">
        <f>ROUND(N(data!C405),0)</f>
        <v>616544</v>
      </c>
      <c r="CV2" s="61">
        <f>ROUND(N(data!C406),0)</f>
        <v>157665</v>
      </c>
      <c r="CW2" s="61">
        <f>ROUND(N(data!C407),0)</f>
        <v>0</v>
      </c>
      <c r="CX2" s="61">
        <f>ROUND(N(data!C408),0)</f>
        <v>2791051</v>
      </c>
      <c r="CY2" s="61">
        <f>ROUND(N(data!C409),0)</f>
        <v>80217535</v>
      </c>
      <c r="CZ2" s="61">
        <f>ROUND(N(data!C410),0)</f>
        <v>147895</v>
      </c>
      <c r="DA2" s="61">
        <f>ROUND(N(data!C411),0)</f>
        <v>38941</v>
      </c>
      <c r="DB2" s="61">
        <f>ROUND(N(data!C412),0)</f>
        <v>6706076</v>
      </c>
      <c r="DC2" s="61">
        <f>ROUND(N(data!C413),0)</f>
        <v>2270114</v>
      </c>
      <c r="DD2" s="61">
        <f>ROUND(N(data!C414),0)</f>
        <v>327477</v>
      </c>
      <c r="DE2" s="61">
        <f>ROUND(N(data!C419),0)</f>
        <v>2017385</v>
      </c>
      <c r="DF2" s="207">
        <f>ROUND(N(data!D420),0)</f>
        <v>3022638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750B-D3CB-4578-96EF-ECEC041C4AE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139</v>
      </c>
      <c r="B2" s="209" t="str">
        <f>RIGHT(data!$C$96,4)</f>
        <v>2023</v>
      </c>
      <c r="C2" s="12" t="str">
        <f>data!C$55</f>
        <v>6010</v>
      </c>
      <c r="D2" s="12" t="s">
        <v>1157</v>
      </c>
      <c r="E2" s="207">
        <f>ROUND(N(data!C59), 0)</f>
        <v>2596</v>
      </c>
      <c r="F2" s="315">
        <f>ROUND(N(data!C60), 2)</f>
        <v>34.450000000000003</v>
      </c>
      <c r="G2" s="207">
        <f>ROUND(N(data!C61), 0)</f>
        <v>4086481</v>
      </c>
      <c r="H2" s="207">
        <f>ROUND(N(data!C62), 0)</f>
        <v>450310</v>
      </c>
      <c r="I2" s="207">
        <f>ROUND(N(data!C63), 0)</f>
        <v>920849</v>
      </c>
      <c r="J2" s="207">
        <f>ROUND(N(data!C64), 0)</f>
        <v>600806</v>
      </c>
      <c r="K2" s="207">
        <f>ROUND(N(data!C65), 0)</f>
        <v>0</v>
      </c>
      <c r="L2" s="207">
        <f>ROUND(N(data!C66), 0)</f>
        <v>8968</v>
      </c>
      <c r="M2" s="207">
        <f>ROUND(N(data!C67), 0)</f>
        <v>127219</v>
      </c>
      <c r="N2" s="207">
        <f>ROUND(N(data!C68), 0)</f>
        <v>0</v>
      </c>
      <c r="O2" s="207">
        <f>ROUND(N(data!C69), 0)</f>
        <v>4592687</v>
      </c>
      <c r="P2" s="207">
        <f>ROUND(N(data!C70), 0)</f>
        <v>15</v>
      </c>
      <c r="Q2" s="207">
        <f>ROUND(N(data!C71), 0)</f>
        <v>171971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1712</v>
      </c>
      <c r="X2" s="207">
        <f>ROUND(N(data!C78), 0)</f>
        <v>4419716</v>
      </c>
      <c r="Y2" s="207">
        <f>ROUND(N(data!C79), 0)</f>
        <v>0</v>
      </c>
      <c r="Z2" s="207">
        <f>ROUND(N(data!C80), 0)</f>
        <v>573</v>
      </c>
      <c r="AA2" s="207">
        <f>ROUND(N(data!C81), 0)</f>
        <v>0</v>
      </c>
      <c r="AB2" s="207">
        <f>ROUND(N(data!C82), 0)</f>
        <v>569</v>
      </c>
      <c r="AC2" s="207">
        <f>ROUND(N(data!C83), 0)</f>
        <v>-1869</v>
      </c>
      <c r="AD2" s="207">
        <f>ROUND(N(data!C84), 0)</f>
        <v>0</v>
      </c>
      <c r="AE2" s="207">
        <f>ROUND(N(data!C89), 0)</f>
        <v>9894713</v>
      </c>
      <c r="AF2" s="207">
        <f>ROUND(N(data!C87), 0)</f>
        <v>9700516</v>
      </c>
      <c r="AG2" s="207">
        <f>ROUND(N(data!C90), 0)</f>
        <v>7985</v>
      </c>
      <c r="AH2" s="207">
        <f>ROUND(N(data!C91), 0)</f>
        <v>0</v>
      </c>
      <c r="AI2" s="207">
        <f>ROUND(N(data!C92), 0)</f>
        <v>2191</v>
      </c>
      <c r="AJ2" s="207">
        <f>ROUND(N(data!C93), 0)</f>
        <v>0</v>
      </c>
      <c r="AK2" s="315">
        <f>ROUND(N(data!C94), 2)</f>
        <v>20.63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139</v>
      </c>
      <c r="B3" s="209" t="str">
        <f>RIGHT(data!$C$96,4)</f>
        <v>2023</v>
      </c>
      <c r="C3" s="12" t="str">
        <f>data!D$55</f>
        <v>6030</v>
      </c>
      <c r="D3" s="12" t="s">
        <v>1157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139</v>
      </c>
      <c r="B4" s="209" t="str">
        <f>RIGHT(data!$C$96,4)</f>
        <v>2023</v>
      </c>
      <c r="C4" s="12" t="str">
        <f>data!E$55</f>
        <v>6070</v>
      </c>
      <c r="D4" s="12" t="s">
        <v>1157</v>
      </c>
      <c r="E4" s="207">
        <f>ROUND(N(data!E59), 0)</f>
        <v>34490</v>
      </c>
      <c r="F4" s="315">
        <f>ROUND(N(data!E60), 2)</f>
        <v>251.49</v>
      </c>
      <c r="G4" s="207">
        <f>ROUND(N(data!E61), 0)</f>
        <v>24024901</v>
      </c>
      <c r="H4" s="207">
        <f>ROUND(N(data!E62), 0)</f>
        <v>2349047</v>
      </c>
      <c r="I4" s="207">
        <f>ROUND(N(data!E63), 0)</f>
        <v>931807</v>
      </c>
      <c r="J4" s="207">
        <f>ROUND(N(data!E64), 0)</f>
        <v>2233591</v>
      </c>
      <c r="K4" s="207">
        <f>ROUND(N(data!E65), 0)</f>
        <v>0</v>
      </c>
      <c r="L4" s="207">
        <f>ROUND(N(data!E66), 0)</f>
        <v>154979</v>
      </c>
      <c r="M4" s="207">
        <f>ROUND(N(data!E67), 0)</f>
        <v>172123</v>
      </c>
      <c r="N4" s="207">
        <f>ROUND(N(data!E68), 0)</f>
        <v>37923</v>
      </c>
      <c r="O4" s="207">
        <f>ROUND(N(data!E69), 0)</f>
        <v>28307470</v>
      </c>
      <c r="P4" s="207">
        <f>ROUND(N(data!E70), 0)</f>
        <v>23</v>
      </c>
      <c r="Q4" s="207">
        <f>ROUND(N(data!E71), 0)</f>
        <v>2128636</v>
      </c>
      <c r="R4" s="207">
        <f>ROUND(N(data!E72), 0)</f>
        <v>2500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20115</v>
      </c>
      <c r="X4" s="207">
        <f>ROUND(N(data!E78), 0)</f>
        <v>25984027</v>
      </c>
      <c r="Y4" s="207">
        <f>ROUND(N(data!E79), 0)</f>
        <v>119888</v>
      </c>
      <c r="Z4" s="207">
        <f>ROUND(N(data!E80), 0)</f>
        <v>17333</v>
      </c>
      <c r="AA4" s="207">
        <f>ROUND(N(data!E81), 0)</f>
        <v>0</v>
      </c>
      <c r="AB4" s="207">
        <f>ROUND(N(data!E82), 0)</f>
        <v>1949</v>
      </c>
      <c r="AC4" s="207">
        <f>ROUND(N(data!E83), 0)</f>
        <v>32999</v>
      </c>
      <c r="AD4" s="207">
        <f>ROUND(N(data!E84), 0)</f>
        <v>0</v>
      </c>
      <c r="AE4" s="207">
        <f>ROUND(N(data!E89), 0)</f>
        <v>103470115</v>
      </c>
      <c r="AF4" s="207">
        <f>ROUND(N(data!E87), 0)</f>
        <v>96356468</v>
      </c>
      <c r="AG4" s="207">
        <f>ROUND(N(data!E90), 0)</f>
        <v>74190</v>
      </c>
      <c r="AH4" s="207">
        <f>ROUND(N(data!E91), 0)</f>
        <v>0</v>
      </c>
      <c r="AI4" s="207">
        <f>ROUND(N(data!E92), 0)</f>
        <v>20356</v>
      </c>
      <c r="AJ4" s="207">
        <f>ROUND(N(data!E93), 0)</f>
        <v>0</v>
      </c>
      <c r="AK4" s="315">
        <f>ROUND(N(data!E94), 2)</f>
        <v>146.65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139</v>
      </c>
      <c r="B5" s="209" t="str">
        <f>RIGHT(data!$C$96,4)</f>
        <v>2023</v>
      </c>
      <c r="C5" s="12" t="str">
        <f>data!F$55</f>
        <v>6100</v>
      </c>
      <c r="D5" s="12" t="s">
        <v>1157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139</v>
      </c>
      <c r="B6" s="209" t="str">
        <f>RIGHT(data!$C$96,4)</f>
        <v>2023</v>
      </c>
      <c r="C6" s="12" t="str">
        <f>data!G$55</f>
        <v>6120</v>
      </c>
      <c r="D6" s="12" t="s">
        <v>1157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139</v>
      </c>
      <c r="B7" s="209" t="str">
        <f>RIGHT(data!$C$96,4)</f>
        <v>2023</v>
      </c>
      <c r="C7" s="12" t="str">
        <f>data!H$55</f>
        <v>6140</v>
      </c>
      <c r="D7" s="12" t="s">
        <v>1157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139</v>
      </c>
      <c r="B8" s="209" t="str">
        <f>RIGHT(data!$C$96,4)</f>
        <v>2023</v>
      </c>
      <c r="C8" s="12" t="str">
        <f>data!I$55</f>
        <v>6150</v>
      </c>
      <c r="D8" s="12" t="s">
        <v>1157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139</v>
      </c>
      <c r="B9" s="209" t="str">
        <f>RIGHT(data!$C$96,4)</f>
        <v>2023</v>
      </c>
      <c r="C9" s="12" t="str">
        <f>data!J$55</f>
        <v>6170</v>
      </c>
      <c r="D9" s="12" t="s">
        <v>1157</v>
      </c>
      <c r="E9" s="207">
        <f>ROUND(N(data!J59), 0)</f>
        <v>1759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139</v>
      </c>
      <c r="B10" s="209" t="str">
        <f>RIGHT(data!$C$96,4)</f>
        <v>2023</v>
      </c>
      <c r="C10" s="12" t="str">
        <f>data!K$55</f>
        <v>6200</v>
      </c>
      <c r="D10" s="12" t="s">
        <v>1157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139</v>
      </c>
      <c r="B11" s="209" t="str">
        <f>RIGHT(data!$C$96,4)</f>
        <v>2023</v>
      </c>
      <c r="C11" s="12" t="str">
        <f>data!L$55</f>
        <v>6210</v>
      </c>
      <c r="D11" s="12" t="s">
        <v>1157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139</v>
      </c>
      <c r="B12" s="209" t="str">
        <f>RIGHT(data!$C$96,4)</f>
        <v>2023</v>
      </c>
      <c r="C12" s="12" t="str">
        <f>data!M$55</f>
        <v>6330</v>
      </c>
      <c r="D12" s="12" t="s">
        <v>1157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139</v>
      </c>
      <c r="B13" s="209" t="str">
        <f>RIGHT(data!$C$96,4)</f>
        <v>2023</v>
      </c>
      <c r="C13" s="12" t="str">
        <f>data!N$55</f>
        <v>6400</v>
      </c>
      <c r="D13" s="12" t="s">
        <v>1157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139</v>
      </c>
      <c r="B14" s="209" t="str">
        <f>RIGHT(data!$C$96,4)</f>
        <v>2023</v>
      </c>
      <c r="C14" s="12" t="str">
        <f>data!O$55</f>
        <v>7010</v>
      </c>
      <c r="D14" s="12" t="s">
        <v>1157</v>
      </c>
      <c r="E14" s="207">
        <f>ROUND(N(data!O59), 0)</f>
        <v>1034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139</v>
      </c>
      <c r="B15" s="209" t="str">
        <f>RIGHT(data!$C$96,4)</f>
        <v>2023</v>
      </c>
      <c r="C15" s="12" t="str">
        <f>data!P$55</f>
        <v>7020</v>
      </c>
      <c r="D15" s="12" t="s">
        <v>1157</v>
      </c>
      <c r="E15" s="207">
        <f>ROUND(N(data!P59), 0)</f>
        <v>0</v>
      </c>
      <c r="F15" s="315">
        <f>ROUND(N(data!P60), 2)</f>
        <v>118.01</v>
      </c>
      <c r="G15" s="207">
        <f>ROUND(N(data!P61), 0)</f>
        <v>10177416</v>
      </c>
      <c r="H15" s="207">
        <f>ROUND(N(data!P62), 0)</f>
        <v>1041351</v>
      </c>
      <c r="I15" s="207">
        <f>ROUND(N(data!P63), 0)</f>
        <v>71885</v>
      </c>
      <c r="J15" s="207">
        <f>ROUND(N(data!P64), 0)</f>
        <v>19778086</v>
      </c>
      <c r="K15" s="207">
        <f>ROUND(N(data!P65), 0)</f>
        <v>0</v>
      </c>
      <c r="L15" s="207">
        <f>ROUND(N(data!P66), 0)</f>
        <v>357501</v>
      </c>
      <c r="M15" s="207">
        <f>ROUND(N(data!P67), 0)</f>
        <v>881900</v>
      </c>
      <c r="N15" s="207">
        <f>ROUND(N(data!P68), 0)</f>
        <v>933195</v>
      </c>
      <c r="O15" s="207">
        <f>ROUND(N(data!P69), 0)</f>
        <v>13330670</v>
      </c>
      <c r="P15" s="207">
        <f>ROUND(N(data!P70), 0)</f>
        <v>384</v>
      </c>
      <c r="Q15" s="207">
        <f>ROUND(N(data!P71), 0)</f>
        <v>1345571</v>
      </c>
      <c r="R15" s="207">
        <f>ROUND(N(data!P72), 0)</f>
        <v>893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968155</v>
      </c>
      <c r="X15" s="207">
        <f>ROUND(N(data!P78), 0)</f>
        <v>11007340</v>
      </c>
      <c r="Y15" s="207">
        <f>ROUND(N(data!P79), 0)</f>
        <v>0</v>
      </c>
      <c r="Z15" s="207">
        <f>ROUND(N(data!P80), 0)</f>
        <v>198</v>
      </c>
      <c r="AA15" s="207">
        <f>ROUND(N(data!P81), 0)</f>
        <v>0</v>
      </c>
      <c r="AB15" s="207">
        <f>ROUND(N(data!P82), 0)</f>
        <v>2574</v>
      </c>
      <c r="AC15" s="207">
        <f>ROUND(N(data!P83), 0)</f>
        <v>5555</v>
      </c>
      <c r="AD15" s="207">
        <f>ROUND(N(data!P84), 0)</f>
        <v>27123</v>
      </c>
      <c r="AE15" s="207">
        <f>ROUND(N(data!P89), 0)</f>
        <v>298464008</v>
      </c>
      <c r="AF15" s="207">
        <f>ROUND(N(data!P87), 0)</f>
        <v>68292737</v>
      </c>
      <c r="AG15" s="207">
        <f>ROUND(N(data!P90), 0)</f>
        <v>37467</v>
      </c>
      <c r="AH15" s="207">
        <f>ROUND(N(data!P91), 0)</f>
        <v>0</v>
      </c>
      <c r="AI15" s="207">
        <f>ROUND(N(data!P92), 0)</f>
        <v>10280</v>
      </c>
      <c r="AJ15" s="207">
        <f>ROUND(N(data!P93), 0)</f>
        <v>0</v>
      </c>
      <c r="AK15" s="315">
        <f>ROUND(N(data!P94), 2)</f>
        <v>33.72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139</v>
      </c>
      <c r="B16" s="209" t="str">
        <f>RIGHT(data!$C$96,4)</f>
        <v>2023</v>
      </c>
      <c r="C16" s="12" t="str">
        <f>data!Q$55</f>
        <v>7030</v>
      </c>
      <c r="D16" s="12" t="s">
        <v>1157</v>
      </c>
      <c r="E16" s="207">
        <f>ROUND(N(data!Q59), 0)</f>
        <v>0</v>
      </c>
      <c r="F16" s="315">
        <f>ROUND(N(data!Q60), 2)</f>
        <v>9.84</v>
      </c>
      <c r="G16" s="207">
        <f>ROUND(N(data!Q61), 0)</f>
        <v>1229417</v>
      </c>
      <c r="H16" s="207">
        <f>ROUND(N(data!Q62), 0)</f>
        <v>136831</v>
      </c>
      <c r="I16" s="207">
        <f>ROUND(N(data!Q63), 0)</f>
        <v>0</v>
      </c>
      <c r="J16" s="207">
        <f>ROUND(N(data!Q64), 0)</f>
        <v>71025</v>
      </c>
      <c r="K16" s="207">
        <f>ROUND(N(data!Q65), 0)</f>
        <v>0</v>
      </c>
      <c r="L16" s="207">
        <f>ROUND(N(data!Q66), 0)</f>
        <v>286</v>
      </c>
      <c r="M16" s="207">
        <f>ROUND(N(data!Q67), 0)</f>
        <v>0</v>
      </c>
      <c r="N16" s="207">
        <f>ROUND(N(data!Q68), 0)</f>
        <v>0</v>
      </c>
      <c r="O16" s="207">
        <f>ROUND(N(data!Q69), 0)</f>
        <v>1401255</v>
      </c>
      <c r="P16" s="207">
        <f>ROUND(N(data!Q70), 0)</f>
        <v>0</v>
      </c>
      <c r="Q16" s="207">
        <f>ROUND(N(data!Q71), 0)</f>
        <v>69236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2120</v>
      </c>
      <c r="X16" s="207">
        <f>ROUND(N(data!Q78), 0)</f>
        <v>1329671</v>
      </c>
      <c r="Y16" s="207">
        <f>ROUND(N(data!Q79), 0)</f>
        <v>0</v>
      </c>
      <c r="Z16" s="207">
        <f>ROUND(N(data!Q80), 0)</f>
        <v>228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20134085</v>
      </c>
      <c r="AF16" s="207">
        <f>ROUND(N(data!Q87), 0)</f>
        <v>5144526</v>
      </c>
      <c r="AG16" s="207">
        <f>ROUND(N(data!Q90), 0)</f>
        <v>3403</v>
      </c>
      <c r="AH16" s="207">
        <f>ROUND(N(data!Q91), 0)</f>
        <v>0</v>
      </c>
      <c r="AI16" s="207">
        <f>ROUND(N(data!Q92), 0)</f>
        <v>934</v>
      </c>
      <c r="AJ16" s="207">
        <f>ROUND(N(data!Q93), 0)</f>
        <v>0</v>
      </c>
      <c r="AK16" s="315">
        <f>ROUND(N(data!Q94), 2)</f>
        <v>5.46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139</v>
      </c>
      <c r="B17" s="209" t="str">
        <f>RIGHT(data!$C$96,4)</f>
        <v>2023</v>
      </c>
      <c r="C17" s="12" t="str">
        <f>data!R$55</f>
        <v>7040</v>
      </c>
      <c r="D17" s="12" t="s">
        <v>1157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522289</v>
      </c>
      <c r="K17" s="207">
        <f>ROUND(N(data!R65), 0)</f>
        <v>0</v>
      </c>
      <c r="L17" s="207">
        <f>ROUND(N(data!R66), 0)</f>
        <v>4597114</v>
      </c>
      <c r="M17" s="207">
        <f>ROUND(N(data!R67), 0)</f>
        <v>116976</v>
      </c>
      <c r="N17" s="207">
        <f>ROUND(N(data!R68), 0)</f>
        <v>0</v>
      </c>
      <c r="O17" s="207">
        <f>ROUND(N(data!R69), 0)</f>
        <v>8157</v>
      </c>
      <c r="P17" s="207">
        <f>ROUND(N(data!R70), 0)</f>
        <v>5044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3103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10</v>
      </c>
      <c r="AD17" s="207">
        <f>ROUND(N(data!R84), 0)</f>
        <v>0</v>
      </c>
      <c r="AE17" s="207">
        <f>ROUND(N(data!R89), 0)</f>
        <v>9231</v>
      </c>
      <c r="AF17" s="207">
        <f>ROUND(N(data!R87), 0)</f>
        <v>-57913</v>
      </c>
      <c r="AG17" s="207">
        <f>ROUND(N(data!R90), 0)</f>
        <v>347</v>
      </c>
      <c r="AH17" s="207">
        <f>ROUND(N(data!R91), 0)</f>
        <v>0</v>
      </c>
      <c r="AI17" s="207">
        <f>ROUND(N(data!R92), 0)</f>
        <v>95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139</v>
      </c>
      <c r="B18" s="209" t="str">
        <f>RIGHT(data!$C$96,4)</f>
        <v>2023</v>
      </c>
      <c r="C18" s="12" t="str">
        <f>data!S$55</f>
        <v>7050</v>
      </c>
      <c r="D18" s="12" t="s">
        <v>1157</v>
      </c>
      <c r="E18" s="207">
        <f>ROUND(N(data!S59), 0)</f>
        <v>0</v>
      </c>
      <c r="F18" s="315">
        <f>ROUND(N(data!S60), 2)</f>
        <v>1.02</v>
      </c>
      <c r="G18" s="207">
        <f>ROUND(N(data!S61), 0)</f>
        <v>8342</v>
      </c>
      <c r="H18" s="207">
        <f>ROUND(N(data!S62), 0)</f>
        <v>3886</v>
      </c>
      <c r="I18" s="207">
        <f>ROUND(N(data!S63), 0)</f>
        <v>0</v>
      </c>
      <c r="J18" s="207">
        <f>ROUND(N(data!S64), 0)</f>
        <v>40155</v>
      </c>
      <c r="K18" s="207">
        <f>ROUND(N(data!S65), 0)</f>
        <v>0</v>
      </c>
      <c r="L18" s="207">
        <f>ROUND(N(data!S66), 0)</f>
        <v>121823</v>
      </c>
      <c r="M18" s="207">
        <f>ROUND(N(data!S67), 0)</f>
        <v>0</v>
      </c>
      <c r="N18" s="207">
        <f>ROUND(N(data!S68), 0)</f>
        <v>0</v>
      </c>
      <c r="O18" s="207">
        <f>ROUND(N(data!S69), 0)</f>
        <v>75351</v>
      </c>
      <c r="P18" s="207">
        <f>ROUND(N(data!S70), 0)</f>
        <v>0</v>
      </c>
      <c r="Q18" s="207">
        <f>ROUND(N(data!S71), 0)</f>
        <v>61412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9022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4917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4018</v>
      </c>
      <c r="AH18" s="207">
        <f>ROUND(N(data!S91), 0)</f>
        <v>0</v>
      </c>
      <c r="AI18" s="207">
        <f>ROUND(N(data!S92), 0)</f>
        <v>1102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139</v>
      </c>
      <c r="B19" s="209" t="str">
        <f>RIGHT(data!$C$96,4)</f>
        <v>2023</v>
      </c>
      <c r="C19" s="12" t="str">
        <f>data!T$55</f>
        <v>7060</v>
      </c>
      <c r="D19" s="12" t="s">
        <v>1157</v>
      </c>
      <c r="E19" s="207">
        <f>ROUND(N(data!T59), 0)</f>
        <v>0</v>
      </c>
      <c r="F19" s="315">
        <f>ROUND(N(data!T60), 2)</f>
        <v>3.93</v>
      </c>
      <c r="G19" s="207">
        <f>ROUND(N(data!T61), 0)</f>
        <v>485464</v>
      </c>
      <c r="H19" s="207">
        <f>ROUND(N(data!T62), 0)</f>
        <v>50332</v>
      </c>
      <c r="I19" s="207">
        <f>ROUND(N(data!T63), 0)</f>
        <v>0</v>
      </c>
      <c r="J19" s="207">
        <f>ROUND(N(data!T64), 0)</f>
        <v>338874</v>
      </c>
      <c r="K19" s="207">
        <f>ROUND(N(data!T65), 0)</f>
        <v>0</v>
      </c>
      <c r="L19" s="207">
        <f>ROUND(N(data!T66), 0)</f>
        <v>2819</v>
      </c>
      <c r="M19" s="207">
        <f>ROUND(N(data!T67), 0)</f>
        <v>35611</v>
      </c>
      <c r="N19" s="207">
        <f>ROUND(N(data!T68), 0)</f>
        <v>0</v>
      </c>
      <c r="O19" s="207">
        <f>ROUND(N(data!T69), 0)</f>
        <v>527374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525051</v>
      </c>
      <c r="Y19" s="207">
        <f>ROUND(N(data!T79), 0)</f>
        <v>2273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50</v>
      </c>
      <c r="AD19" s="207">
        <f>ROUND(N(data!T84), 0)</f>
        <v>0</v>
      </c>
      <c r="AE19" s="207">
        <f>ROUND(N(data!T89), 0)</f>
        <v>5417788</v>
      </c>
      <c r="AF19" s="207">
        <f>ROUND(N(data!T87), 0)</f>
        <v>4878263</v>
      </c>
      <c r="AG19" s="207">
        <f>ROUND(N(data!T90), 0)</f>
        <v>553</v>
      </c>
      <c r="AH19" s="207">
        <f>ROUND(N(data!T91), 0)</f>
        <v>0</v>
      </c>
      <c r="AI19" s="207">
        <f>ROUND(N(data!T92), 0)</f>
        <v>152</v>
      </c>
      <c r="AJ19" s="207">
        <f>ROUND(N(data!T93), 0)</f>
        <v>0</v>
      </c>
      <c r="AK19" s="315">
        <f>ROUND(N(data!T94), 2)</f>
        <v>3.23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139</v>
      </c>
      <c r="B20" s="209" t="str">
        <f>RIGHT(data!$C$96,4)</f>
        <v>2023</v>
      </c>
      <c r="C20" s="12" t="str">
        <f>data!U$55</f>
        <v>7070</v>
      </c>
      <c r="D20" s="12" t="s">
        <v>1157</v>
      </c>
      <c r="E20" s="207">
        <f>ROUND(N(data!U59), 0)</f>
        <v>0</v>
      </c>
      <c r="F20" s="315">
        <f>ROUND(N(data!U60), 2)</f>
        <v>33.700000000000003</v>
      </c>
      <c r="G20" s="207">
        <f>ROUND(N(data!U61), 0)</f>
        <v>2488777</v>
      </c>
      <c r="H20" s="207">
        <f>ROUND(N(data!U62), 0)</f>
        <v>268788</v>
      </c>
      <c r="I20" s="207">
        <f>ROUND(N(data!U63), 0)</f>
        <v>48927</v>
      </c>
      <c r="J20" s="207">
        <f>ROUND(N(data!U64), 0)</f>
        <v>1661434</v>
      </c>
      <c r="K20" s="207">
        <f>ROUND(N(data!U65), 0)</f>
        <v>0</v>
      </c>
      <c r="L20" s="207">
        <f>ROUND(N(data!U66), 0)</f>
        <v>3169406</v>
      </c>
      <c r="M20" s="207">
        <f>ROUND(N(data!U67), 0)</f>
        <v>7373</v>
      </c>
      <c r="N20" s="207">
        <f>ROUND(N(data!U68), 0)</f>
        <v>38231</v>
      </c>
      <c r="O20" s="207">
        <f>ROUND(N(data!U69), 0)</f>
        <v>2932345</v>
      </c>
      <c r="P20" s="207">
        <f>ROUND(N(data!U70), 0)</f>
        <v>165755</v>
      </c>
      <c r="Q20" s="207">
        <f>ROUND(N(data!U71), 0)</f>
        <v>0</v>
      </c>
      <c r="R20" s="207">
        <f>ROUND(N(data!U72), 0)</f>
        <v>12775</v>
      </c>
      <c r="S20" s="207">
        <f>ROUND(N(data!U73), 0)</f>
        <v>0</v>
      </c>
      <c r="T20" s="207">
        <f>ROUND(N(data!U74), 0)</f>
        <v>18216</v>
      </c>
      <c r="U20" s="207">
        <f>ROUND(N(data!U75), 0)</f>
        <v>0</v>
      </c>
      <c r="V20" s="207">
        <f>ROUND(N(data!U76), 0)</f>
        <v>0</v>
      </c>
      <c r="W20" s="207">
        <f>ROUND(N(data!U77), 0)</f>
        <v>38575</v>
      </c>
      <c r="X20" s="207">
        <f>ROUND(N(data!U78), 0)</f>
        <v>2691726</v>
      </c>
      <c r="Y20" s="207">
        <f>ROUND(N(data!U79), 0)</f>
        <v>0</v>
      </c>
      <c r="Z20" s="207">
        <f>ROUND(N(data!U80), 0)</f>
        <v>0</v>
      </c>
      <c r="AA20" s="207">
        <f>ROUND(N(data!U81), 0)</f>
        <v>303</v>
      </c>
      <c r="AB20" s="207">
        <f>ROUND(N(data!U82), 0)</f>
        <v>469</v>
      </c>
      <c r="AC20" s="207">
        <f>ROUND(N(data!U83), 0)</f>
        <v>4526</v>
      </c>
      <c r="AD20" s="207">
        <f>ROUND(N(data!U84), 0)</f>
        <v>75819</v>
      </c>
      <c r="AE20" s="207">
        <f>ROUND(N(data!U89), 0)</f>
        <v>77326041</v>
      </c>
      <c r="AF20" s="207">
        <f>ROUND(N(data!U87), 0)</f>
        <v>38939281</v>
      </c>
      <c r="AG20" s="207">
        <f>ROUND(N(data!U90), 0)</f>
        <v>5310</v>
      </c>
      <c r="AH20" s="207">
        <f>ROUND(N(data!U91), 0)</f>
        <v>0</v>
      </c>
      <c r="AI20" s="207">
        <f>ROUND(N(data!U92), 0)</f>
        <v>1457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139</v>
      </c>
      <c r="B21" s="209" t="str">
        <f>RIGHT(data!$C$96,4)</f>
        <v>2023</v>
      </c>
      <c r="C21" s="12" t="str">
        <f>data!V$55</f>
        <v>7110</v>
      </c>
      <c r="D21" s="12" t="s">
        <v>1157</v>
      </c>
      <c r="E21" s="207">
        <f>ROUND(N(data!V59), 0)</f>
        <v>0</v>
      </c>
      <c r="F21" s="315">
        <f>ROUND(N(data!V60), 2)</f>
        <v>18.77</v>
      </c>
      <c r="G21" s="207">
        <f>ROUND(N(data!V61), 0)</f>
        <v>1497451</v>
      </c>
      <c r="H21" s="207">
        <f>ROUND(N(data!V62), 0)</f>
        <v>160465</v>
      </c>
      <c r="I21" s="207">
        <f>ROUND(N(data!V63), 0)</f>
        <v>18000</v>
      </c>
      <c r="J21" s="207">
        <f>ROUND(N(data!V64), 0)</f>
        <v>394632</v>
      </c>
      <c r="K21" s="207">
        <f>ROUND(N(data!V65), 0)</f>
        <v>0</v>
      </c>
      <c r="L21" s="207">
        <f>ROUND(N(data!V66), 0)</f>
        <v>434265</v>
      </c>
      <c r="M21" s="207">
        <f>ROUND(N(data!V67), 0)</f>
        <v>73744</v>
      </c>
      <c r="N21" s="207">
        <f>ROUND(N(data!V68), 0)</f>
        <v>194945</v>
      </c>
      <c r="O21" s="207">
        <f>ROUND(N(data!V69), 0)</f>
        <v>1812172</v>
      </c>
      <c r="P21" s="207">
        <f>ROUND(N(data!V70), 0)</f>
        <v>0</v>
      </c>
      <c r="Q21" s="207">
        <f>ROUND(N(data!V71), 0)</f>
        <v>91732</v>
      </c>
      <c r="R21" s="207">
        <f>ROUND(N(data!V72), 0)</f>
        <v>2741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4342</v>
      </c>
      <c r="X21" s="207">
        <f>ROUND(N(data!V78), 0)</f>
        <v>1619562</v>
      </c>
      <c r="Y21" s="207">
        <f>ROUND(N(data!V79), 0)</f>
        <v>0</v>
      </c>
      <c r="Z21" s="207">
        <f>ROUND(N(data!V80), 0)</f>
        <v>5419</v>
      </c>
      <c r="AA21" s="207">
        <f>ROUND(N(data!V81), 0)</f>
        <v>0</v>
      </c>
      <c r="AB21" s="207">
        <f>ROUND(N(data!V82), 0)</f>
        <v>0</v>
      </c>
      <c r="AC21" s="207">
        <f>ROUND(N(data!V83), 0)</f>
        <v>88376</v>
      </c>
      <c r="AD21" s="207">
        <f>ROUND(N(data!V84), 0)</f>
        <v>4000</v>
      </c>
      <c r="AE21" s="207">
        <f>ROUND(N(data!V89), 0)</f>
        <v>21060164</v>
      </c>
      <c r="AF21" s="207">
        <f>ROUND(N(data!V87), 0)</f>
        <v>9193647</v>
      </c>
      <c r="AG21" s="207">
        <f>ROUND(N(data!V90), 0)</f>
        <v>4567</v>
      </c>
      <c r="AH21" s="207">
        <f>ROUND(N(data!V91), 0)</f>
        <v>0</v>
      </c>
      <c r="AI21" s="207">
        <f>ROUND(N(data!V92), 0)</f>
        <v>1253</v>
      </c>
      <c r="AJ21" s="207">
        <f>ROUND(N(data!V93), 0)</f>
        <v>0</v>
      </c>
      <c r="AK21" s="315">
        <f>ROUND(N(data!V94), 2)</f>
        <v>0.03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139</v>
      </c>
      <c r="B22" s="209" t="str">
        <f>RIGHT(data!$C$96,4)</f>
        <v>2023</v>
      </c>
      <c r="C22" s="12" t="str">
        <f>data!W$55</f>
        <v>7120</v>
      </c>
      <c r="D22" s="12" t="s">
        <v>1157</v>
      </c>
      <c r="E22" s="207">
        <f>ROUND(N(data!W59), 0)</f>
        <v>0</v>
      </c>
      <c r="F22" s="315">
        <f>ROUND(N(data!W60), 2)</f>
        <v>0</v>
      </c>
      <c r="G22" s="207">
        <f>ROUND(N(data!W61), 0)</f>
        <v>0</v>
      </c>
      <c r="H22" s="207">
        <f>ROUND(N(data!W62), 0)</f>
        <v>0</v>
      </c>
      <c r="I22" s="207">
        <f>ROUND(N(data!W63), 0)</f>
        <v>0</v>
      </c>
      <c r="J22" s="207">
        <f>ROUND(N(data!W64), 0)</f>
        <v>0</v>
      </c>
      <c r="K22" s="207">
        <f>ROUND(N(data!W65), 0)</f>
        <v>0</v>
      </c>
      <c r="L22" s="207">
        <f>ROUND(N(data!W66), 0)</f>
        <v>0</v>
      </c>
      <c r="M22" s="207">
        <f>ROUND(N(data!W67), 0)</f>
        <v>0</v>
      </c>
      <c r="N22" s="207">
        <f>ROUND(N(data!W68), 0)</f>
        <v>0</v>
      </c>
      <c r="O22" s="207">
        <f>ROUND(N(data!W69), 0)</f>
        <v>0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0</v>
      </c>
      <c r="AF22" s="207">
        <f>ROUND(N(data!W87), 0)</f>
        <v>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139</v>
      </c>
      <c r="B23" s="209" t="str">
        <f>RIGHT(data!$C$96,4)</f>
        <v>2023</v>
      </c>
      <c r="C23" s="12" t="str">
        <f>data!X$55</f>
        <v>7130</v>
      </c>
      <c r="D23" s="12" t="s">
        <v>1157</v>
      </c>
      <c r="E23" s="207">
        <f>ROUND(N(data!X59), 0)</f>
        <v>0</v>
      </c>
      <c r="F23" s="315">
        <f>ROUND(N(data!X60), 2)</f>
        <v>0</v>
      </c>
      <c r="G23" s="207">
        <f>ROUND(N(data!X61), 0)</f>
        <v>0</v>
      </c>
      <c r="H23" s="207">
        <f>ROUND(N(data!X62), 0)</f>
        <v>0</v>
      </c>
      <c r="I23" s="207">
        <f>ROUND(N(data!X63), 0)</f>
        <v>0</v>
      </c>
      <c r="J23" s="207">
        <f>ROUND(N(data!X64), 0)</f>
        <v>0</v>
      </c>
      <c r="K23" s="207">
        <f>ROUND(N(data!X65), 0)</f>
        <v>0</v>
      </c>
      <c r="L23" s="207">
        <f>ROUND(N(data!X66), 0)</f>
        <v>0</v>
      </c>
      <c r="M23" s="207">
        <f>ROUND(N(data!X67), 0)</f>
        <v>0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0</v>
      </c>
      <c r="AF23" s="207">
        <f>ROUND(N(data!X87), 0)</f>
        <v>0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139</v>
      </c>
      <c r="B24" s="209" t="str">
        <f>RIGHT(data!$C$96,4)</f>
        <v>2023</v>
      </c>
      <c r="C24" s="12" t="str">
        <f>data!Y$55</f>
        <v>7140</v>
      </c>
      <c r="D24" s="12" t="s">
        <v>1157</v>
      </c>
      <c r="E24" s="207">
        <f>ROUND(N(data!Y59), 0)</f>
        <v>0</v>
      </c>
      <c r="F24" s="315">
        <f>ROUND(N(data!Y60), 2)</f>
        <v>0</v>
      </c>
      <c r="G24" s="207">
        <f>ROUND(N(data!Y61), 0)</f>
        <v>0</v>
      </c>
      <c r="H24" s="207">
        <f>ROUND(N(data!Y62), 0)</f>
        <v>0</v>
      </c>
      <c r="I24" s="207">
        <f>ROUND(N(data!Y63), 0)</f>
        <v>0</v>
      </c>
      <c r="J24" s="207">
        <f>ROUND(N(data!Y64), 0)</f>
        <v>0</v>
      </c>
      <c r="K24" s="207">
        <f>ROUND(N(data!Y65), 0)</f>
        <v>0</v>
      </c>
      <c r="L24" s="207">
        <f>ROUND(N(data!Y66), 0)</f>
        <v>12132936</v>
      </c>
      <c r="M24" s="207">
        <f>ROUND(N(data!Y67), 0)</f>
        <v>1011</v>
      </c>
      <c r="N24" s="207">
        <f>ROUND(N(data!Y68), 0)</f>
        <v>0</v>
      </c>
      <c r="O24" s="207">
        <f>ROUND(N(data!Y69), 0)</f>
        <v>-120000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-120000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0</v>
      </c>
      <c r="AD24" s="207">
        <f>ROUND(N(data!Y84), 0)</f>
        <v>11250</v>
      </c>
      <c r="AE24" s="207">
        <f>ROUND(N(data!Y89), 0)</f>
        <v>129918964</v>
      </c>
      <c r="AF24" s="207">
        <f>ROUND(N(data!Y87), 0)</f>
        <v>42369090</v>
      </c>
      <c r="AG24" s="207">
        <f>ROUND(N(data!Y90), 0)</f>
        <v>0</v>
      </c>
      <c r="AH24" s="207">
        <f>ROUND(N(data!Y91), 0)</f>
        <v>0</v>
      </c>
      <c r="AI24" s="207">
        <f>ROUND(N(data!Y92), 0)</f>
        <v>0</v>
      </c>
      <c r="AJ24" s="207">
        <f>ROUND(N(data!Y93), 0)</f>
        <v>0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139</v>
      </c>
      <c r="B25" s="209" t="str">
        <f>RIGHT(data!$C$96,4)</f>
        <v>2023</v>
      </c>
      <c r="C25" s="12" t="str">
        <f>data!Z$55</f>
        <v>7150</v>
      </c>
      <c r="D25" s="12" t="s">
        <v>1157</v>
      </c>
      <c r="E25" s="207">
        <f>ROUND(N(data!Z59), 0)</f>
        <v>0</v>
      </c>
      <c r="F25" s="315">
        <f>ROUND(N(data!Z60), 2)</f>
        <v>0.27</v>
      </c>
      <c r="G25" s="207">
        <f>ROUND(N(data!Z61), 0)</f>
        <v>9473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83019</v>
      </c>
      <c r="M25" s="207">
        <f>ROUND(N(data!Z67), 0)</f>
        <v>0</v>
      </c>
      <c r="N25" s="207">
        <f>ROUND(N(data!Z68), 0)</f>
        <v>0</v>
      </c>
      <c r="O25" s="207">
        <f>ROUND(N(data!Z69), 0)</f>
        <v>10245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10245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223</v>
      </c>
      <c r="AH25" s="207">
        <f>ROUND(N(data!Z91), 0)</f>
        <v>0</v>
      </c>
      <c r="AI25" s="207">
        <f>ROUND(N(data!Z92), 0)</f>
        <v>61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139</v>
      </c>
      <c r="B26" s="209" t="str">
        <f>RIGHT(data!$C$96,4)</f>
        <v>2023</v>
      </c>
      <c r="C26" s="12" t="str">
        <f>data!AA$55</f>
        <v>7160</v>
      </c>
      <c r="D26" s="12" t="s">
        <v>1157</v>
      </c>
      <c r="E26" s="207">
        <f>ROUND(N(data!AA59), 0)</f>
        <v>0</v>
      </c>
      <c r="F26" s="315">
        <f>ROUND(N(data!AA60), 2)</f>
        <v>2.2200000000000002</v>
      </c>
      <c r="G26" s="207">
        <f>ROUND(N(data!AA61), 0)</f>
        <v>259559</v>
      </c>
      <c r="H26" s="207">
        <f>ROUND(N(data!AA62), 0)</f>
        <v>34101</v>
      </c>
      <c r="I26" s="207">
        <f>ROUND(N(data!AA63), 0)</f>
        <v>0</v>
      </c>
      <c r="J26" s="207">
        <f>ROUND(N(data!AA64), 0)</f>
        <v>328677</v>
      </c>
      <c r="K26" s="207">
        <f>ROUND(N(data!AA65), 0)</f>
        <v>0</v>
      </c>
      <c r="L26" s="207">
        <f>ROUND(N(data!AA66), 0)</f>
        <v>141255</v>
      </c>
      <c r="M26" s="207">
        <f>ROUND(N(data!AA67), 0)</f>
        <v>0</v>
      </c>
      <c r="N26" s="207">
        <f>ROUND(N(data!AA68), 0)</f>
        <v>0</v>
      </c>
      <c r="O26" s="207">
        <f>ROUND(N(data!AA69), 0)</f>
        <v>280725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280725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7241662</v>
      </c>
      <c r="AF26" s="207">
        <f>ROUND(N(data!AA87), 0)</f>
        <v>714429</v>
      </c>
      <c r="AG26" s="207">
        <f>ROUND(N(data!AA90), 0)</f>
        <v>1840</v>
      </c>
      <c r="AH26" s="207">
        <f>ROUND(N(data!AA91), 0)</f>
        <v>0</v>
      </c>
      <c r="AI26" s="207">
        <f>ROUND(N(data!AA92), 0)</f>
        <v>505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139</v>
      </c>
      <c r="B27" s="209" t="str">
        <f>RIGHT(data!$C$96,4)</f>
        <v>2023</v>
      </c>
      <c r="C27" s="12" t="str">
        <f>data!AB$55</f>
        <v>7170</v>
      </c>
      <c r="D27" s="12" t="s">
        <v>1157</v>
      </c>
      <c r="E27" s="207">
        <f>ROUND(N(data!AB59), 0)</f>
        <v>0</v>
      </c>
      <c r="F27" s="315">
        <f>ROUND(N(data!AB60), 2)</f>
        <v>26.67</v>
      </c>
      <c r="G27" s="207">
        <f>ROUND(N(data!AB61), 0)</f>
        <v>3163173</v>
      </c>
      <c r="H27" s="207">
        <f>ROUND(N(data!AB62), 0)</f>
        <v>345126</v>
      </c>
      <c r="I27" s="207">
        <f>ROUND(N(data!AB63), 0)</f>
        <v>3015</v>
      </c>
      <c r="J27" s="207">
        <f>ROUND(N(data!AB64), 0)</f>
        <v>24773647</v>
      </c>
      <c r="K27" s="207">
        <f>ROUND(N(data!AB65), 0)</f>
        <v>0</v>
      </c>
      <c r="L27" s="207">
        <f>ROUND(N(data!AB66), 0)</f>
        <v>142870</v>
      </c>
      <c r="M27" s="207">
        <f>ROUND(N(data!AB67), 0)</f>
        <v>82843</v>
      </c>
      <c r="N27" s="207">
        <f>ROUND(N(data!AB68), 0)</f>
        <v>449907</v>
      </c>
      <c r="O27" s="207">
        <f>ROUND(N(data!AB69), 0)</f>
        <v>3710053</v>
      </c>
      <c r="P27" s="207">
        <f>ROUND(N(data!AB70), 0)</f>
        <v>0</v>
      </c>
      <c r="Q27" s="207">
        <f>ROUND(N(data!AB71), 0)</f>
        <v>0</v>
      </c>
      <c r="R27" s="207">
        <f>ROUND(N(data!AB72), 0)</f>
        <v>5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278051</v>
      </c>
      <c r="X27" s="207">
        <f>ROUND(N(data!AB78), 0)</f>
        <v>3421116</v>
      </c>
      <c r="Y27" s="207">
        <f>ROUND(N(data!AB79), 0)</f>
        <v>0</v>
      </c>
      <c r="Z27" s="207">
        <f>ROUND(N(data!AB80), 0)</f>
        <v>1579</v>
      </c>
      <c r="AA27" s="207">
        <f>ROUND(N(data!AB81), 0)</f>
        <v>0</v>
      </c>
      <c r="AB27" s="207">
        <f>ROUND(N(data!AB82), 0)</f>
        <v>65</v>
      </c>
      <c r="AC27" s="207">
        <f>ROUND(N(data!AB83), 0)</f>
        <v>9237</v>
      </c>
      <c r="AD27" s="207">
        <f>ROUND(N(data!AB84), 0)</f>
        <v>1686246</v>
      </c>
      <c r="AE27" s="207">
        <f>ROUND(N(data!AB89), 0)</f>
        <v>180267985</v>
      </c>
      <c r="AF27" s="207">
        <f>ROUND(N(data!AB87), 0)</f>
        <v>48455174</v>
      </c>
      <c r="AG27" s="207">
        <f>ROUND(N(data!AB90), 0)</f>
        <v>3207</v>
      </c>
      <c r="AH27" s="207">
        <f>ROUND(N(data!AB91), 0)</f>
        <v>0</v>
      </c>
      <c r="AI27" s="207">
        <f>ROUND(N(data!AB92), 0)</f>
        <v>880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139</v>
      </c>
      <c r="B28" s="209" t="str">
        <f>RIGHT(data!$C$96,4)</f>
        <v>2023</v>
      </c>
      <c r="C28" s="12" t="str">
        <f>data!AC$55</f>
        <v>7180</v>
      </c>
      <c r="D28" s="12" t="s">
        <v>1157</v>
      </c>
      <c r="E28" s="207">
        <f>ROUND(N(data!AC59), 0)</f>
        <v>0</v>
      </c>
      <c r="F28" s="315">
        <f>ROUND(N(data!AC60), 2)</f>
        <v>30.97</v>
      </c>
      <c r="G28" s="207">
        <f>ROUND(N(data!AC61), 0)</f>
        <v>2842685</v>
      </c>
      <c r="H28" s="207">
        <f>ROUND(N(data!AC62), 0)</f>
        <v>310943</v>
      </c>
      <c r="I28" s="207">
        <f>ROUND(N(data!AC63), 0)</f>
        <v>0</v>
      </c>
      <c r="J28" s="207">
        <f>ROUND(N(data!AC64), 0)</f>
        <v>579521</v>
      </c>
      <c r="K28" s="207">
        <f>ROUND(N(data!AC65), 0)</f>
        <v>0</v>
      </c>
      <c r="L28" s="207">
        <f>ROUND(N(data!AC66), 0)</f>
        <v>13157</v>
      </c>
      <c r="M28" s="207">
        <f>ROUND(N(data!AC67), 0)</f>
        <v>55855</v>
      </c>
      <c r="N28" s="207">
        <f>ROUND(N(data!AC68), 0)</f>
        <v>3013</v>
      </c>
      <c r="O28" s="207">
        <f>ROUND(N(data!AC69), 0)</f>
        <v>3112161</v>
      </c>
      <c r="P28" s="207">
        <f>ROUND(N(data!AC70), 0)</f>
        <v>0</v>
      </c>
      <c r="Q28" s="207">
        <f>ROUND(N(data!AC71), 0)</f>
        <v>33475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660</v>
      </c>
      <c r="X28" s="207">
        <f>ROUND(N(data!AC78), 0)</f>
        <v>3074494</v>
      </c>
      <c r="Y28" s="207">
        <f>ROUND(N(data!AC79), 0)</f>
        <v>0</v>
      </c>
      <c r="Z28" s="207">
        <f>ROUND(N(data!AC80), 0)</f>
        <v>1428</v>
      </c>
      <c r="AA28" s="207">
        <f>ROUND(N(data!AC81), 0)</f>
        <v>0</v>
      </c>
      <c r="AB28" s="207">
        <f>ROUND(N(data!AC82), 0)</f>
        <v>0</v>
      </c>
      <c r="AC28" s="207">
        <f>ROUND(N(data!AC83), 0)</f>
        <v>2104</v>
      </c>
      <c r="AD28" s="207">
        <f>ROUND(N(data!AC84), 0)</f>
        <v>0</v>
      </c>
      <c r="AE28" s="207">
        <f>ROUND(N(data!AC89), 0)</f>
        <v>51584872</v>
      </c>
      <c r="AF28" s="207">
        <f>ROUND(N(data!AC87), 0)</f>
        <v>48402968</v>
      </c>
      <c r="AG28" s="207">
        <f>ROUND(N(data!AC90), 0)</f>
        <v>2610</v>
      </c>
      <c r="AH28" s="207">
        <f>ROUND(N(data!AC91), 0)</f>
        <v>0</v>
      </c>
      <c r="AI28" s="207">
        <f>ROUND(N(data!AC92), 0)</f>
        <v>716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139</v>
      </c>
      <c r="B29" s="209" t="str">
        <f>RIGHT(data!$C$96,4)</f>
        <v>2023</v>
      </c>
      <c r="C29" s="12" t="str">
        <f>data!AD$55</f>
        <v>7190</v>
      </c>
      <c r="D29" s="12" t="s">
        <v>1157</v>
      </c>
      <c r="E29" s="207">
        <f>ROUND(N(data!AD59), 0)</f>
        <v>0</v>
      </c>
      <c r="F29" s="315">
        <f>ROUND(N(data!AD60), 2)</f>
        <v>0.12</v>
      </c>
      <c r="G29" s="207">
        <f>ROUND(N(data!AD61), 0)</f>
        <v>18567</v>
      </c>
      <c r="H29" s="207">
        <f>ROUND(N(data!AD62), 0)</f>
        <v>1050</v>
      </c>
      <c r="I29" s="207">
        <f>ROUND(N(data!AD63), 0)</f>
        <v>0</v>
      </c>
      <c r="J29" s="207">
        <f>ROUND(N(data!AD64), 0)</f>
        <v>1325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20081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20081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1089948</v>
      </c>
      <c r="AF29" s="207">
        <f>ROUND(N(data!AD87), 0)</f>
        <v>1040064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0.02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139</v>
      </c>
      <c r="B30" s="209" t="str">
        <f>RIGHT(data!$C$96,4)</f>
        <v>2023</v>
      </c>
      <c r="C30" s="12" t="str">
        <f>data!AE$55</f>
        <v>7200</v>
      </c>
      <c r="D30" s="12" t="s">
        <v>1157</v>
      </c>
      <c r="E30" s="207">
        <f>ROUND(N(data!AE59), 0)</f>
        <v>0</v>
      </c>
      <c r="F30" s="315">
        <f>ROUND(N(data!AE60), 2)</f>
        <v>0</v>
      </c>
      <c r="G30" s="207">
        <f>ROUND(N(data!AE61), 0)</f>
        <v>0</v>
      </c>
      <c r="H30" s="207">
        <f>ROUND(N(data!AE62), 0)</f>
        <v>406</v>
      </c>
      <c r="I30" s="207">
        <f>ROUND(N(data!AE63), 0)</f>
        <v>0</v>
      </c>
      <c r="J30" s="207">
        <f>ROUND(N(data!AE64), 0)</f>
        <v>21010</v>
      </c>
      <c r="K30" s="207">
        <f>ROUND(N(data!AE65), 0)</f>
        <v>0</v>
      </c>
      <c r="L30" s="207">
        <f>ROUND(N(data!AE66), 0)</f>
        <v>932967</v>
      </c>
      <c r="M30" s="207">
        <f>ROUND(N(data!AE67), 0)</f>
        <v>3119</v>
      </c>
      <c r="N30" s="207">
        <f>ROUND(N(data!AE68), 0)</f>
        <v>0</v>
      </c>
      <c r="O30" s="207">
        <f>ROUND(N(data!AE69), 0)</f>
        <v>-962</v>
      </c>
      <c r="P30" s="207">
        <f>ROUND(N(data!AE70), 0)</f>
        <v>0</v>
      </c>
      <c r="Q30" s="207">
        <f>ROUND(N(data!AE71), 0)</f>
        <v>-1004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42</v>
      </c>
      <c r="AD30" s="207">
        <f>ROUND(N(data!AE84), 0)</f>
        <v>0</v>
      </c>
      <c r="AE30" s="207">
        <f>ROUND(N(data!AE89), 0)</f>
        <v>2339723</v>
      </c>
      <c r="AF30" s="207">
        <f>ROUND(N(data!AE87), 0)</f>
        <v>1370503</v>
      </c>
      <c r="AG30" s="207">
        <f>ROUND(N(data!AE90), 0)</f>
        <v>2765</v>
      </c>
      <c r="AH30" s="207">
        <f>ROUND(N(data!AE91), 0)</f>
        <v>0</v>
      </c>
      <c r="AI30" s="207">
        <f>ROUND(N(data!AE92), 0)</f>
        <v>759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139</v>
      </c>
      <c r="B31" s="209" t="str">
        <f>RIGHT(data!$C$96,4)</f>
        <v>2023</v>
      </c>
      <c r="C31" s="12" t="str">
        <f>data!AF$55</f>
        <v>7220</v>
      </c>
      <c r="D31" s="12" t="s">
        <v>1157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139</v>
      </c>
      <c r="B32" s="209" t="str">
        <f>RIGHT(data!$C$96,4)</f>
        <v>2023</v>
      </c>
      <c r="C32" s="12" t="str">
        <f>data!AG$55</f>
        <v>7230</v>
      </c>
      <c r="D32" s="12" t="s">
        <v>1157</v>
      </c>
      <c r="E32" s="207">
        <f>ROUND(N(data!AG59), 0)</f>
        <v>0</v>
      </c>
      <c r="F32" s="315">
        <f>ROUND(N(data!AG60), 2)</f>
        <v>84.86</v>
      </c>
      <c r="G32" s="207">
        <f>ROUND(N(data!AG61), 0)</f>
        <v>7993170</v>
      </c>
      <c r="H32" s="207">
        <f>ROUND(N(data!AG62), 0)</f>
        <v>788721</v>
      </c>
      <c r="I32" s="207">
        <f>ROUND(N(data!AG63), 0)</f>
        <v>373940</v>
      </c>
      <c r="J32" s="207">
        <f>ROUND(N(data!AG64), 0)</f>
        <v>1178805</v>
      </c>
      <c r="K32" s="207">
        <f>ROUND(N(data!AG65), 0)</f>
        <v>0</v>
      </c>
      <c r="L32" s="207">
        <f>ROUND(N(data!AG66), 0)</f>
        <v>50057</v>
      </c>
      <c r="M32" s="207">
        <f>ROUND(N(data!AG67), 0)</f>
        <v>22132</v>
      </c>
      <c r="N32" s="207">
        <f>ROUND(N(data!AG68), 0)</f>
        <v>132189</v>
      </c>
      <c r="O32" s="207">
        <f>ROUND(N(data!AG69), 0)</f>
        <v>9159355</v>
      </c>
      <c r="P32" s="207">
        <f>ROUND(N(data!AG70), 0)</f>
        <v>399</v>
      </c>
      <c r="Q32" s="207">
        <f>ROUND(N(data!AG71), 0)</f>
        <v>473310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31395</v>
      </c>
      <c r="X32" s="207">
        <f>ROUND(N(data!AG78), 0)</f>
        <v>8644978</v>
      </c>
      <c r="Y32" s="207">
        <f>ROUND(N(data!AG79), 0)</f>
        <v>1694</v>
      </c>
      <c r="Z32" s="207">
        <f>ROUND(N(data!AG80), 0)</f>
        <v>990</v>
      </c>
      <c r="AA32" s="207">
        <f>ROUND(N(data!AG81), 0)</f>
        <v>0</v>
      </c>
      <c r="AB32" s="207">
        <f>ROUND(N(data!AG82), 0)</f>
        <v>0</v>
      </c>
      <c r="AC32" s="207">
        <f>ROUND(N(data!AG83), 0)</f>
        <v>6589</v>
      </c>
      <c r="AD32" s="207">
        <f>ROUND(N(data!AG84), 0)</f>
        <v>0</v>
      </c>
      <c r="AE32" s="207">
        <f>ROUND(N(data!AG89), 0)</f>
        <v>142039082</v>
      </c>
      <c r="AF32" s="207">
        <f>ROUND(N(data!AG87), 0)</f>
        <v>34646037</v>
      </c>
      <c r="AG32" s="207">
        <f>ROUND(N(data!AG90), 0)</f>
        <v>16624</v>
      </c>
      <c r="AH32" s="207">
        <f>ROUND(N(data!AG91), 0)</f>
        <v>0</v>
      </c>
      <c r="AI32" s="207">
        <f>ROUND(N(data!AG92), 0)</f>
        <v>4561</v>
      </c>
      <c r="AJ32" s="207">
        <f>ROUND(N(data!AG93), 0)</f>
        <v>0</v>
      </c>
      <c r="AK32" s="315">
        <f>ROUND(N(data!AG94), 2)</f>
        <v>44.38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139</v>
      </c>
      <c r="B33" s="209" t="str">
        <f>RIGHT(data!$C$96,4)</f>
        <v>2023</v>
      </c>
      <c r="C33" s="12" t="str">
        <f>data!AH$55</f>
        <v>7240</v>
      </c>
      <c r="D33" s="12" t="s">
        <v>1157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139</v>
      </c>
      <c r="B34" s="209" t="str">
        <f>RIGHT(data!$C$96,4)</f>
        <v>2023</v>
      </c>
      <c r="C34" s="12" t="str">
        <f>data!AI$55</f>
        <v>7250</v>
      </c>
      <c r="D34" s="12" t="s">
        <v>1157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139</v>
      </c>
      <c r="B35" s="209" t="str">
        <f>RIGHT(data!$C$96,4)</f>
        <v>2023</v>
      </c>
      <c r="C35" s="12" t="str">
        <f>data!AJ$55</f>
        <v>7260</v>
      </c>
      <c r="D35" s="12" t="s">
        <v>1157</v>
      </c>
      <c r="E35" s="207">
        <f>ROUND(N(data!AJ59), 0)</f>
        <v>0</v>
      </c>
      <c r="F35" s="315">
        <f>ROUND(N(data!AJ60), 2)</f>
        <v>11.33</v>
      </c>
      <c r="G35" s="207">
        <f>ROUND(N(data!AJ61), 0)</f>
        <v>1142185</v>
      </c>
      <c r="H35" s="207">
        <f>ROUND(N(data!AJ62), 0)</f>
        <v>122961</v>
      </c>
      <c r="I35" s="207">
        <f>ROUND(N(data!AJ63), 0)</f>
        <v>0</v>
      </c>
      <c r="J35" s="207">
        <f>ROUND(N(data!AJ64), 0)</f>
        <v>230233</v>
      </c>
      <c r="K35" s="207">
        <f>ROUND(N(data!AJ65), 0)</f>
        <v>0</v>
      </c>
      <c r="L35" s="207">
        <f>ROUND(N(data!AJ66), 0)</f>
        <v>172090</v>
      </c>
      <c r="M35" s="207">
        <f>ROUND(N(data!AJ67), 0)</f>
        <v>90729</v>
      </c>
      <c r="N35" s="207">
        <f>ROUND(N(data!AJ68), 0)</f>
        <v>1777</v>
      </c>
      <c r="O35" s="207">
        <f>ROUND(N(data!AJ69), 0)</f>
        <v>1451789</v>
      </c>
      <c r="P35" s="207">
        <f>ROUND(N(data!AJ70), 0)</f>
        <v>15</v>
      </c>
      <c r="Q35" s="207">
        <f>ROUND(N(data!AJ71), 0)</f>
        <v>17394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184985</v>
      </c>
      <c r="X35" s="207">
        <f>ROUND(N(data!AJ78), 0)</f>
        <v>1235325</v>
      </c>
      <c r="Y35" s="207">
        <f>ROUND(N(data!AJ79), 0)</f>
        <v>0</v>
      </c>
      <c r="Z35" s="207">
        <f>ROUND(N(data!AJ80), 0)</f>
        <v>165</v>
      </c>
      <c r="AA35" s="207">
        <f>ROUND(N(data!AJ81), 0)</f>
        <v>0</v>
      </c>
      <c r="AB35" s="207">
        <f>ROUND(N(data!AJ82), 0)</f>
        <v>579</v>
      </c>
      <c r="AC35" s="207">
        <f>ROUND(N(data!AJ83), 0)</f>
        <v>13326</v>
      </c>
      <c r="AD35" s="207">
        <f>ROUND(N(data!AJ84), 0)</f>
        <v>0</v>
      </c>
      <c r="AE35" s="207">
        <f>ROUND(N(data!AJ89), 0)</f>
        <v>10131563</v>
      </c>
      <c r="AF35" s="207">
        <f>ROUND(N(data!AJ87), 0)</f>
        <v>38656</v>
      </c>
      <c r="AG35" s="207">
        <f>ROUND(N(data!AJ90), 0)</f>
        <v>679</v>
      </c>
      <c r="AH35" s="207">
        <f>ROUND(N(data!AJ91), 0)</f>
        <v>0</v>
      </c>
      <c r="AI35" s="207">
        <f>ROUND(N(data!AJ92), 0)</f>
        <v>186</v>
      </c>
      <c r="AJ35" s="207">
        <f>ROUND(N(data!AJ93), 0)</f>
        <v>0</v>
      </c>
      <c r="AK35" s="315">
        <f>ROUND(N(data!AJ94), 2)</f>
        <v>7.39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139</v>
      </c>
      <c r="B36" s="209" t="str">
        <f>RIGHT(data!$C$96,4)</f>
        <v>2023</v>
      </c>
      <c r="C36" s="12" t="str">
        <f>data!AK$55</f>
        <v>7310</v>
      </c>
      <c r="D36" s="12" t="s">
        <v>1157</v>
      </c>
      <c r="E36" s="207">
        <f>ROUND(N(data!AK59), 0)</f>
        <v>0</v>
      </c>
      <c r="F36" s="315">
        <f>ROUND(N(data!AK60), 2)</f>
        <v>0</v>
      </c>
      <c r="G36" s="207">
        <f>ROUND(N(data!AK61), 0)</f>
        <v>359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622667</v>
      </c>
      <c r="M36" s="207">
        <f>ROUND(N(data!AK67), 0)</f>
        <v>0</v>
      </c>
      <c r="N36" s="207">
        <f>ROUND(N(data!AK68), 0)</f>
        <v>0</v>
      </c>
      <c r="O36" s="207">
        <f>ROUND(N(data!AK69), 0)</f>
        <v>388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388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1495480</v>
      </c>
      <c r="AF36" s="207">
        <f>ROUND(N(data!AK87), 0)</f>
        <v>1267966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139</v>
      </c>
      <c r="B37" s="209" t="str">
        <f>RIGHT(data!$C$96,4)</f>
        <v>2023</v>
      </c>
      <c r="C37" s="12" t="str">
        <f>data!AL$55</f>
        <v>7320</v>
      </c>
      <c r="D37" s="12" t="s">
        <v>1157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136108</v>
      </c>
      <c r="M37" s="207">
        <f>ROUND(N(data!AL67), 0)</f>
        <v>0</v>
      </c>
      <c r="N37" s="207">
        <f>ROUND(N(data!AL68), 0)</f>
        <v>0</v>
      </c>
      <c r="O37" s="207">
        <f>ROUND(N(data!AL69), 0)</f>
        <v>600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600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360310</v>
      </c>
      <c r="AF37" s="207">
        <f>ROUND(N(data!AL87), 0)</f>
        <v>333300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139</v>
      </c>
      <c r="B38" s="209" t="str">
        <f>RIGHT(data!$C$96,4)</f>
        <v>2023</v>
      </c>
      <c r="C38" s="12" t="str">
        <f>data!AM$55</f>
        <v>7330</v>
      </c>
      <c r="D38" s="12" t="s">
        <v>1157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139</v>
      </c>
      <c r="B39" s="209" t="str">
        <f>RIGHT(data!$C$96,4)</f>
        <v>2023</v>
      </c>
      <c r="C39" s="12" t="str">
        <f>data!AN$55</f>
        <v>7340</v>
      </c>
      <c r="D39" s="12" t="s">
        <v>1157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139</v>
      </c>
      <c r="B40" s="209" t="str">
        <f>RIGHT(data!$C$96,4)</f>
        <v>2023</v>
      </c>
      <c r="C40" s="12" t="str">
        <f>data!AO$55</f>
        <v>7350</v>
      </c>
      <c r="D40" s="12" t="s">
        <v>1157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139</v>
      </c>
      <c r="B41" s="209" t="str">
        <f>RIGHT(data!$C$96,4)</f>
        <v>2023</v>
      </c>
      <c r="C41" s="12" t="str">
        <f>data!AP$55</f>
        <v>7380</v>
      </c>
      <c r="D41" s="12" t="s">
        <v>1157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139</v>
      </c>
      <c r="B42" s="209" t="str">
        <f>RIGHT(data!$C$96,4)</f>
        <v>2023</v>
      </c>
      <c r="C42" s="12" t="str">
        <f>data!AQ$55</f>
        <v>7390</v>
      </c>
      <c r="D42" s="12" t="s">
        <v>1157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139</v>
      </c>
      <c r="B43" s="209" t="str">
        <f>RIGHT(data!$C$96,4)</f>
        <v>2023</v>
      </c>
      <c r="C43" s="12" t="str">
        <f>data!AR$55</f>
        <v>7400</v>
      </c>
      <c r="D43" s="12" t="s">
        <v>1157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-8</v>
      </c>
      <c r="K43" s="207">
        <f>ROUND(N(data!AR65), 0)</f>
        <v>0</v>
      </c>
      <c r="L43" s="207">
        <f>ROUND(N(data!AR66), 0)</f>
        <v>7262</v>
      </c>
      <c r="M43" s="207">
        <f>ROUND(N(data!AR67), 0)</f>
        <v>0</v>
      </c>
      <c r="N43" s="207">
        <f>ROUND(N(data!AR68), 0)</f>
        <v>0</v>
      </c>
      <c r="O43" s="207">
        <f>ROUND(N(data!AR69), 0)</f>
        <v>10007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10007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139</v>
      </c>
      <c r="B44" s="209" t="str">
        <f>RIGHT(data!$C$96,4)</f>
        <v>2023</v>
      </c>
      <c r="C44" s="12" t="str">
        <f>data!AS$55</f>
        <v>7410</v>
      </c>
      <c r="D44" s="12" t="s">
        <v>1157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139</v>
      </c>
      <c r="B45" s="209" t="str">
        <f>RIGHT(data!$C$96,4)</f>
        <v>2023</v>
      </c>
      <c r="C45" s="12" t="str">
        <f>data!AT$55</f>
        <v>7420</v>
      </c>
      <c r="D45" s="12" t="s">
        <v>1157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139</v>
      </c>
      <c r="B46" s="209" t="str">
        <f>RIGHT(data!$C$96,4)</f>
        <v>2023</v>
      </c>
      <c r="C46" s="12" t="str">
        <f>data!AU$55</f>
        <v>7430</v>
      </c>
      <c r="D46" s="12" t="s">
        <v>1157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139</v>
      </c>
      <c r="B47" s="209" t="str">
        <f>RIGHT(data!$C$96,4)</f>
        <v>2023</v>
      </c>
      <c r="C47" s="12" t="str">
        <f>data!AV$55</f>
        <v>7490</v>
      </c>
      <c r="D47" s="12" t="s">
        <v>1157</v>
      </c>
      <c r="E47" s="207">
        <f>ROUND(N(data!AV59), 0)</f>
        <v>0</v>
      </c>
      <c r="F47" s="315">
        <f>ROUND(N(data!AV60), 2)</f>
        <v>30.05</v>
      </c>
      <c r="G47" s="207">
        <f>ROUND(N(data!AV61), 0)</f>
        <v>3124834</v>
      </c>
      <c r="H47" s="207">
        <f>ROUND(N(data!AV62), 0)</f>
        <v>271362</v>
      </c>
      <c r="I47" s="207">
        <f>ROUND(N(data!AV63), 0)</f>
        <v>0</v>
      </c>
      <c r="J47" s="207">
        <f>ROUND(N(data!AV64), 0)</f>
        <v>843248</v>
      </c>
      <c r="K47" s="207">
        <f>ROUND(N(data!AV65), 0)</f>
        <v>0</v>
      </c>
      <c r="L47" s="207">
        <f>ROUND(N(data!AV66), 0)</f>
        <v>44457</v>
      </c>
      <c r="M47" s="207">
        <f>ROUND(N(data!AV67), 0)</f>
        <v>0</v>
      </c>
      <c r="N47" s="207">
        <f>ROUND(N(data!AV68), 0)</f>
        <v>115143</v>
      </c>
      <c r="O47" s="207">
        <f>ROUND(N(data!AV69), 0)</f>
        <v>3475121</v>
      </c>
      <c r="P47" s="207">
        <f>ROUND(N(data!AV70), 0)</f>
        <v>0</v>
      </c>
      <c r="Q47" s="207">
        <f>ROUND(N(data!AV71), 0)</f>
        <v>1040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8706</v>
      </c>
      <c r="X47" s="207">
        <f>ROUND(N(data!AV78), 0)</f>
        <v>3379651</v>
      </c>
      <c r="Y47" s="207">
        <f>ROUND(N(data!AV79), 0)</f>
        <v>0</v>
      </c>
      <c r="Z47" s="207">
        <f>ROUND(N(data!AV80), 0)</f>
        <v>1180</v>
      </c>
      <c r="AA47" s="207">
        <f>ROUND(N(data!AV81), 0)</f>
        <v>0</v>
      </c>
      <c r="AB47" s="207">
        <f>ROUND(N(data!AV82), 0)</f>
        <v>70509</v>
      </c>
      <c r="AC47" s="207">
        <f>ROUND(N(data!AV83), 0)</f>
        <v>14035</v>
      </c>
      <c r="AD47" s="207">
        <f>ROUND(N(data!AV84), 0)</f>
        <v>1927496</v>
      </c>
      <c r="AE47" s="207">
        <f>ROUND(N(data!AV89), 0)</f>
        <v>10559984</v>
      </c>
      <c r="AF47" s="207">
        <f>ROUND(N(data!AV87), 0)</f>
        <v>10673</v>
      </c>
      <c r="AG47" s="207">
        <f>ROUND(N(data!AV90), 0)</f>
        <v>31901</v>
      </c>
      <c r="AH47" s="207">
        <f>ROUND(N(data!AV91), 0)</f>
        <v>0</v>
      </c>
      <c r="AI47" s="207">
        <f>ROUND(N(data!AV92), 0)</f>
        <v>8753</v>
      </c>
      <c r="AJ47" s="207">
        <f>ROUND(N(data!AV93), 0)</f>
        <v>0</v>
      </c>
      <c r="AK47" s="315">
        <f>ROUND(N(data!AV94), 2)</f>
        <v>0.11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139</v>
      </c>
      <c r="B48" s="209" t="str">
        <f>RIGHT(data!$C$96,4)</f>
        <v>2023</v>
      </c>
      <c r="C48" s="12" t="str">
        <f>data!AW$55</f>
        <v>8200</v>
      </c>
      <c r="D48" s="12" t="s">
        <v>1157</v>
      </c>
      <c r="E48" s="207">
        <f>ROUND(N(data!AW59), 0)</f>
        <v>0</v>
      </c>
      <c r="F48" s="315">
        <f>ROUND(N(data!AW60), 2)</f>
        <v>0.01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139</v>
      </c>
      <c r="B49" s="209" t="str">
        <f>RIGHT(data!$C$96,4)</f>
        <v>2023</v>
      </c>
      <c r="C49" s="12" t="str">
        <f>data!AX$55</f>
        <v>8310</v>
      </c>
      <c r="D49" s="12" t="s">
        <v>1157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27411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139</v>
      </c>
      <c r="B50" s="209" t="str">
        <f>RIGHT(data!$C$96,4)</f>
        <v>2023</v>
      </c>
      <c r="C50" s="12" t="str">
        <f>data!AY$55</f>
        <v>8320</v>
      </c>
      <c r="D50" s="12" t="s">
        <v>1157</v>
      </c>
      <c r="E50" s="207">
        <f>ROUND(N(data!AY59), 0)</f>
        <v>0</v>
      </c>
      <c r="F50" s="315">
        <f>ROUND(N(data!AY60), 2)</f>
        <v>41.3</v>
      </c>
      <c r="G50" s="207">
        <f>ROUND(N(data!AY61), 0)</f>
        <v>1982033</v>
      </c>
      <c r="H50" s="207">
        <f>ROUND(N(data!AY62), 0)</f>
        <v>204476</v>
      </c>
      <c r="I50" s="207">
        <f>ROUND(N(data!AY63), 0)</f>
        <v>0</v>
      </c>
      <c r="J50" s="207">
        <f>ROUND(N(data!AY64), 0)</f>
        <v>241280</v>
      </c>
      <c r="K50" s="207">
        <f>ROUND(N(data!AY65), 0)</f>
        <v>0</v>
      </c>
      <c r="L50" s="207">
        <f>ROUND(N(data!AY66), 0)</f>
        <v>1535342</v>
      </c>
      <c r="M50" s="207">
        <f>ROUND(N(data!AY67), 0)</f>
        <v>42315</v>
      </c>
      <c r="N50" s="207">
        <f>ROUND(N(data!AY68), 0)</f>
        <v>0</v>
      </c>
      <c r="O50" s="207">
        <f>ROUND(N(data!AY69), 0)</f>
        <v>2348109</v>
      </c>
      <c r="P50" s="207">
        <f>ROUND(N(data!AY70), 0)</f>
        <v>0</v>
      </c>
      <c r="Q50" s="207">
        <f>ROUND(N(data!AY71), 0)</f>
        <v>197650</v>
      </c>
      <c r="R50" s="207">
        <f>ROUND(N(data!AY72), 0)</f>
        <v>247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3002</v>
      </c>
      <c r="X50" s="207">
        <f>ROUND(N(data!AY78), 0)</f>
        <v>2143659</v>
      </c>
      <c r="Y50" s="207">
        <f>ROUND(N(data!AY79), 0)</f>
        <v>1955</v>
      </c>
      <c r="Z50" s="207">
        <f>ROUND(N(data!AY80), 0)</f>
        <v>0</v>
      </c>
      <c r="AA50" s="207">
        <f>ROUND(N(data!AY81), 0)</f>
        <v>0</v>
      </c>
      <c r="AB50" s="207">
        <f>ROUND(N(data!AY82), 0)</f>
        <v>594</v>
      </c>
      <c r="AC50" s="207">
        <f>ROUND(N(data!AY83), 0)</f>
        <v>1002</v>
      </c>
      <c r="AD50" s="207">
        <f>ROUND(N(data!AY84), 0)</f>
        <v>840661</v>
      </c>
      <c r="AE50" s="207">
        <f>ROUND(N(data!AY89), 0)</f>
        <v>0</v>
      </c>
      <c r="AF50" s="207">
        <f>ROUND(N(data!AY87), 0)</f>
        <v>0</v>
      </c>
      <c r="AG50" s="207">
        <f>ROUND(N(data!AY90), 0)</f>
        <v>11665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139</v>
      </c>
      <c r="B51" s="209" t="str">
        <f>RIGHT(data!$C$96,4)</f>
        <v>2023</v>
      </c>
      <c r="C51" s="12" t="str">
        <f>data!AZ$55</f>
        <v>8330</v>
      </c>
      <c r="D51" s="12" t="s">
        <v>1157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139</v>
      </c>
      <c r="B52" s="209" t="str">
        <f>RIGHT(data!$C$96,4)</f>
        <v>2023</v>
      </c>
      <c r="C52" s="12" t="str">
        <f>data!BA$55</f>
        <v>8350</v>
      </c>
      <c r="D52" s="12" t="s">
        <v>1157</v>
      </c>
      <c r="E52" s="207">
        <f>ROUND(N(data!BA59), 0)</f>
        <v>0</v>
      </c>
      <c r="F52" s="315">
        <f>ROUND(N(data!BA60), 2)</f>
        <v>2.0499999999999998</v>
      </c>
      <c r="G52" s="207">
        <f>ROUND(N(data!BA61), 0)</f>
        <v>95843</v>
      </c>
      <c r="H52" s="207">
        <f>ROUND(N(data!BA62), 0)</f>
        <v>9599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142</v>
      </c>
      <c r="M52" s="207">
        <f>ROUND(N(data!BA67), 0)</f>
        <v>0</v>
      </c>
      <c r="N52" s="207">
        <f>ROUND(N(data!BA68), 0)</f>
        <v>26556</v>
      </c>
      <c r="O52" s="207">
        <f>ROUND(N(data!BA69), 0)</f>
        <v>935416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718329</v>
      </c>
      <c r="U52" s="207">
        <f>ROUND(N(data!BA75), 0)</f>
        <v>0</v>
      </c>
      <c r="V52" s="207">
        <f>ROUND(N(data!BA76), 0)</f>
        <v>0</v>
      </c>
      <c r="W52" s="207">
        <f>ROUND(N(data!BA77), 0)</f>
        <v>3597</v>
      </c>
      <c r="X52" s="207">
        <f>ROUND(N(data!BA78), 0)</f>
        <v>103659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109831</v>
      </c>
      <c r="AC52" s="207">
        <f>ROUND(N(data!BA83), 0)</f>
        <v>0</v>
      </c>
      <c r="AD52" s="207">
        <f>ROUND(N(data!BA84), 0)</f>
        <v>141474</v>
      </c>
      <c r="AE52" s="207">
        <f>ROUND(N(data!BA89), 0)</f>
        <v>0</v>
      </c>
      <c r="AF52" s="207">
        <f>ROUND(N(data!BA87), 0)</f>
        <v>0</v>
      </c>
      <c r="AG52" s="207">
        <f>ROUND(N(data!BA90), 0)</f>
        <v>612</v>
      </c>
      <c r="AH52" s="207">
        <f>ROUND(N(data!BA91), 0)</f>
        <v>0</v>
      </c>
      <c r="AI52" s="207">
        <f>ROUND(N(data!BA92), 0)</f>
        <v>168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139</v>
      </c>
      <c r="B53" s="209" t="str">
        <f>RIGHT(data!$C$96,4)</f>
        <v>2023</v>
      </c>
      <c r="C53" s="12" t="str">
        <f>data!BB$55</f>
        <v>8360</v>
      </c>
      <c r="D53" s="12" t="s">
        <v>1157</v>
      </c>
      <c r="E53" s="207">
        <f>ROUND(N(data!BB59), 0)</f>
        <v>0</v>
      </c>
      <c r="F53" s="315">
        <f>ROUND(N(data!BB60), 2)</f>
        <v>16.350000000000001</v>
      </c>
      <c r="G53" s="207">
        <f>ROUND(N(data!BB61), 0)</f>
        <v>1802986</v>
      </c>
      <c r="H53" s="207">
        <f>ROUND(N(data!BB62), 0)</f>
        <v>231554</v>
      </c>
      <c r="I53" s="207">
        <f>ROUND(N(data!BB63), 0)</f>
        <v>0</v>
      </c>
      <c r="J53" s="207">
        <f>ROUND(N(data!BB64), 0)</f>
        <v>8397</v>
      </c>
      <c r="K53" s="207">
        <f>ROUND(N(data!BB65), 0)</f>
        <v>0</v>
      </c>
      <c r="L53" s="207">
        <f>ROUND(N(data!BB66), 0)</f>
        <v>61889</v>
      </c>
      <c r="M53" s="207">
        <f>ROUND(N(data!BB67), 0)</f>
        <v>0</v>
      </c>
      <c r="N53" s="207">
        <f>ROUND(N(data!BB68), 0)</f>
        <v>0</v>
      </c>
      <c r="O53" s="207">
        <f>ROUND(N(data!BB69), 0)</f>
        <v>2108911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160672</v>
      </c>
      <c r="X53" s="207">
        <f>ROUND(N(data!BB78), 0)</f>
        <v>1950012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1327</v>
      </c>
      <c r="AC53" s="207">
        <f>ROUND(N(data!BB83), 0)</f>
        <v>-3100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1277</v>
      </c>
      <c r="AH53" s="207">
        <f>ROUND(N(data!BB91), 0)</f>
        <v>0</v>
      </c>
      <c r="AI53" s="207">
        <f>ROUND(N(data!BB92), 0)</f>
        <v>350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139</v>
      </c>
      <c r="B54" s="209" t="str">
        <f>RIGHT(data!$C$96,4)</f>
        <v>2023</v>
      </c>
      <c r="C54" s="12" t="str">
        <f>data!BC$55</f>
        <v>8370</v>
      </c>
      <c r="D54" s="12" t="s">
        <v>1157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139</v>
      </c>
      <c r="B55" s="209" t="str">
        <f>RIGHT(data!$C$96,4)</f>
        <v>2023</v>
      </c>
      <c r="C55" s="12" t="str">
        <f>data!BD$55</f>
        <v>8420</v>
      </c>
      <c r="D55" s="12" t="s">
        <v>1157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23788</v>
      </c>
      <c r="K55" s="207">
        <f>ROUND(N(data!BD65), 0)</f>
        <v>0</v>
      </c>
      <c r="L55" s="207">
        <f>ROUND(N(data!BD66), 0)</f>
        <v>2180</v>
      </c>
      <c r="M55" s="207">
        <f>ROUND(N(data!BD67), 0)</f>
        <v>0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1670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139</v>
      </c>
      <c r="B56" s="209" t="str">
        <f>RIGHT(data!$C$96,4)</f>
        <v>2023</v>
      </c>
      <c r="C56" s="12" t="str">
        <f>data!BE$55</f>
        <v>8430</v>
      </c>
      <c r="D56" s="12" t="s">
        <v>1157</v>
      </c>
      <c r="E56" s="207">
        <f>ROUND(N(data!BE59), 0)</f>
        <v>267610</v>
      </c>
      <c r="F56" s="315">
        <f>ROUND(N(data!BE60), 2)</f>
        <v>69.95</v>
      </c>
      <c r="G56" s="207">
        <f>ROUND(N(data!BE61), 0)</f>
        <v>4018869</v>
      </c>
      <c r="H56" s="207">
        <f>ROUND(N(data!BE62), 0)</f>
        <v>429246</v>
      </c>
      <c r="I56" s="207">
        <f>ROUND(N(data!BE63), 0)</f>
        <v>0</v>
      </c>
      <c r="J56" s="207">
        <f>ROUND(N(data!BE64), 0)</f>
        <v>777348</v>
      </c>
      <c r="K56" s="207">
        <f>ROUND(N(data!BE65), 0)</f>
        <v>0</v>
      </c>
      <c r="L56" s="207">
        <f>ROUND(N(data!BE66), 0)</f>
        <v>370843</v>
      </c>
      <c r="M56" s="207">
        <f>ROUND(N(data!BE67), 0)</f>
        <v>1363890</v>
      </c>
      <c r="N56" s="207">
        <f>ROUND(N(data!BE68), 0)</f>
        <v>2031</v>
      </c>
      <c r="O56" s="207">
        <f>ROUND(N(data!BE69), 0)</f>
        <v>7614568</v>
      </c>
      <c r="P56" s="207">
        <f>ROUND(N(data!BE70), 0)</f>
        <v>0</v>
      </c>
      <c r="Q56" s="207">
        <f>ROUND(N(data!BE71), 0)</f>
        <v>136379</v>
      </c>
      <c r="R56" s="207">
        <f>ROUND(N(data!BE72), 0)</f>
        <v>1289</v>
      </c>
      <c r="S56" s="207">
        <f>ROUND(N(data!BE73), 0)</f>
        <v>0</v>
      </c>
      <c r="T56" s="207">
        <f>ROUND(N(data!BE74), 0)</f>
        <v>0</v>
      </c>
      <c r="U56" s="207">
        <f>ROUND(N(data!BE75), 0)</f>
        <v>25000</v>
      </c>
      <c r="V56" s="207">
        <f>ROUND(N(data!BE76), 0)</f>
        <v>0</v>
      </c>
      <c r="W56" s="207">
        <f>ROUND(N(data!BE77), 0)</f>
        <v>1011358</v>
      </c>
      <c r="X56" s="207">
        <f>ROUND(N(data!BE78), 0)</f>
        <v>4346590</v>
      </c>
      <c r="Y56" s="207">
        <f>ROUND(N(data!BE79), 0)</f>
        <v>1760</v>
      </c>
      <c r="Z56" s="207">
        <f>ROUND(N(data!BE80), 0)</f>
        <v>2802</v>
      </c>
      <c r="AA56" s="207">
        <f>ROUND(N(data!BE81), 0)</f>
        <v>0</v>
      </c>
      <c r="AB56" s="207">
        <f>ROUND(N(data!BE82), 0)</f>
        <v>2047855</v>
      </c>
      <c r="AC56" s="207">
        <f>ROUND(N(data!BE83), 0)</f>
        <v>41535</v>
      </c>
      <c r="AD56" s="207">
        <f>ROUND(N(data!BE84), 0)</f>
        <v>236996</v>
      </c>
      <c r="AE56" s="207">
        <f>ROUND(N(data!BE89), 0)</f>
        <v>0</v>
      </c>
      <c r="AF56" s="207">
        <f>ROUND(N(data!BE87), 0)</f>
        <v>0</v>
      </c>
      <c r="AG56" s="207">
        <f>ROUND(N(data!BE90), 0)</f>
        <v>32294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139</v>
      </c>
      <c r="B57" s="209" t="str">
        <f>RIGHT(data!$C$96,4)</f>
        <v>2023</v>
      </c>
      <c r="C57" s="12" t="str">
        <f>data!BF$55</f>
        <v>8460</v>
      </c>
      <c r="D57" s="12" t="s">
        <v>1157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139</v>
      </c>
      <c r="B58" s="209" t="str">
        <f>RIGHT(data!$C$96,4)</f>
        <v>2023</v>
      </c>
      <c r="C58" s="12" t="str">
        <f>data!BG$55</f>
        <v>8470</v>
      </c>
      <c r="D58" s="12" t="s">
        <v>1157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82</v>
      </c>
      <c r="M58" s="207">
        <f>ROUND(N(data!BG67), 0)</f>
        <v>0</v>
      </c>
      <c r="N58" s="207">
        <f>ROUND(N(data!BG68), 0)</f>
        <v>0</v>
      </c>
      <c r="O58" s="207">
        <f>ROUND(N(data!BG69), 0)</f>
        <v>695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695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311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139</v>
      </c>
      <c r="B59" s="209" t="str">
        <f>RIGHT(data!$C$96,4)</f>
        <v>2023</v>
      </c>
      <c r="C59" s="12" t="str">
        <f>data!BH$55</f>
        <v>8480</v>
      </c>
      <c r="D59" s="12" t="s">
        <v>1157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71</v>
      </c>
      <c r="K59" s="207">
        <f>ROUND(N(data!BH65), 0)</f>
        <v>0</v>
      </c>
      <c r="L59" s="207">
        <f>ROUND(N(data!BH66), 0)</f>
        <v>1387</v>
      </c>
      <c r="M59" s="207">
        <f>ROUND(N(data!BH67), 0)</f>
        <v>0</v>
      </c>
      <c r="N59" s="207">
        <f>ROUND(N(data!BH68), 0)</f>
        <v>-1440</v>
      </c>
      <c r="O59" s="207">
        <f>ROUND(N(data!BH69), 0)</f>
        <v>2163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2163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1872</v>
      </c>
      <c r="AH59" s="207">
        <f>ROUND(N(data!BH91), 0)</f>
        <v>0</v>
      </c>
      <c r="AI59" s="207">
        <f>ROUND(N(data!BH92), 0)</f>
        <v>514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139</v>
      </c>
      <c r="B60" s="209" t="str">
        <f>RIGHT(data!$C$96,4)</f>
        <v>2023</v>
      </c>
      <c r="C60" s="12" t="str">
        <f>data!BI$55</f>
        <v>8490</v>
      </c>
      <c r="D60" s="12" t="s">
        <v>1157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139</v>
      </c>
      <c r="B61" s="209" t="str">
        <f>RIGHT(data!$C$96,4)</f>
        <v>2023</v>
      </c>
      <c r="C61" s="12" t="str">
        <f>data!BJ$55</f>
        <v>8510</v>
      </c>
      <c r="D61" s="12" t="s">
        <v>1157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299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139</v>
      </c>
      <c r="B62" s="209" t="str">
        <f>RIGHT(data!$C$96,4)</f>
        <v>2023</v>
      </c>
      <c r="C62" s="12" t="str">
        <f>data!BK$55</f>
        <v>8530</v>
      </c>
      <c r="D62" s="12" t="s">
        <v>1157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139</v>
      </c>
      <c r="B63" s="209" t="str">
        <f>RIGHT(data!$C$96,4)</f>
        <v>2023</v>
      </c>
      <c r="C63" s="12" t="str">
        <f>data!BL$55</f>
        <v>8560</v>
      </c>
      <c r="D63" s="12" t="s">
        <v>1157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1893</v>
      </c>
      <c r="I63" s="207">
        <f>ROUND(N(data!BL63), 0)</f>
        <v>0</v>
      </c>
      <c r="J63" s="207">
        <f>ROUND(N(data!BL64), 0)</f>
        <v>-145</v>
      </c>
      <c r="K63" s="207">
        <f>ROUND(N(data!BL65), 0)</f>
        <v>0</v>
      </c>
      <c r="L63" s="207">
        <f>ROUND(N(data!BL66), 0)</f>
        <v>406071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5024</v>
      </c>
      <c r="AH63" s="207">
        <f>ROUND(N(data!BL91), 0)</f>
        <v>0</v>
      </c>
      <c r="AI63" s="207">
        <f>ROUND(N(data!BL92), 0)</f>
        <v>1378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139</v>
      </c>
      <c r="B64" s="209" t="str">
        <f>RIGHT(data!$C$96,4)</f>
        <v>2023</v>
      </c>
      <c r="C64" s="12" t="str">
        <f>data!BM$55</f>
        <v>8590</v>
      </c>
      <c r="D64" s="12" t="s">
        <v>1157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139</v>
      </c>
      <c r="B65" s="209" t="str">
        <f>RIGHT(data!$C$96,4)</f>
        <v>2023</v>
      </c>
      <c r="C65" s="12" t="str">
        <f>data!BN$55</f>
        <v>8610</v>
      </c>
      <c r="D65" s="12" t="s">
        <v>1157</v>
      </c>
      <c r="E65" s="207">
        <f>ROUND(N(data!BN59), 0)</f>
        <v>0</v>
      </c>
      <c r="F65" s="315">
        <f>ROUND(N(data!BN60), 2)</f>
        <v>2.15</v>
      </c>
      <c r="G65" s="207">
        <f>ROUND(N(data!BN61), 0)</f>
        <v>519358</v>
      </c>
      <c r="H65" s="207">
        <f>ROUND(N(data!BN62), 0)</f>
        <v>90574</v>
      </c>
      <c r="I65" s="207">
        <f>ROUND(N(data!BN63), 0)</f>
        <v>1024169</v>
      </c>
      <c r="J65" s="207">
        <f>ROUND(N(data!BN64), 0)</f>
        <v>95387</v>
      </c>
      <c r="K65" s="207">
        <f>ROUND(N(data!BN65), 0)</f>
        <v>0</v>
      </c>
      <c r="L65" s="207">
        <f>ROUND(N(data!BN66), 0)</f>
        <v>88414</v>
      </c>
      <c r="M65" s="207">
        <f>ROUND(N(data!BN67), 0)</f>
        <v>1565075</v>
      </c>
      <c r="N65" s="207">
        <f>ROUND(N(data!BN68), 0)</f>
        <v>750880</v>
      </c>
      <c r="O65" s="207">
        <f>ROUND(N(data!BN69), 0)</f>
        <v>2775908</v>
      </c>
      <c r="P65" s="207">
        <f>ROUND(N(data!BN70), 0)</f>
        <v>0</v>
      </c>
      <c r="Q65" s="207">
        <f>ROUND(N(data!BN71), 0)</f>
        <v>0</v>
      </c>
      <c r="R65" s="207">
        <f>ROUND(N(data!BN72), 0)</f>
        <v>44028</v>
      </c>
      <c r="S65" s="207">
        <f>ROUND(N(data!BN73), 0)</f>
        <v>0</v>
      </c>
      <c r="T65" s="207">
        <f>ROUND(N(data!BN74), 0)</f>
        <v>0</v>
      </c>
      <c r="U65" s="207">
        <f>ROUND(N(data!BN75), 0)</f>
        <v>132665</v>
      </c>
      <c r="V65" s="207">
        <f>ROUND(N(data!BN76), 0)</f>
        <v>0</v>
      </c>
      <c r="W65" s="207">
        <f>ROUND(N(data!BN77), 0)</f>
        <v>0</v>
      </c>
      <c r="X65" s="207">
        <f>ROUND(N(data!BN78), 0)</f>
        <v>561709</v>
      </c>
      <c r="Y65" s="207">
        <f>ROUND(N(data!BN79), 0)</f>
        <v>20324</v>
      </c>
      <c r="Z65" s="207">
        <f>ROUND(N(data!BN80), 0)</f>
        <v>1149</v>
      </c>
      <c r="AA65" s="207">
        <f>ROUND(N(data!BN81), 0)</f>
        <v>1921414</v>
      </c>
      <c r="AB65" s="207">
        <f>ROUND(N(data!BN82), 0)</f>
        <v>20730</v>
      </c>
      <c r="AC65" s="207">
        <f>ROUND(N(data!BN83), 0)</f>
        <v>73889</v>
      </c>
      <c r="AD65" s="207">
        <f>ROUND(N(data!BN84), 0)</f>
        <v>211</v>
      </c>
      <c r="AE65" s="207">
        <f>ROUND(N(data!BN89), 0)</f>
        <v>0</v>
      </c>
      <c r="AF65" s="207">
        <f>ROUND(N(data!BN87), 0)</f>
        <v>0</v>
      </c>
      <c r="AG65" s="207">
        <f>ROUND(N(data!BN90), 0)</f>
        <v>6775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139</v>
      </c>
      <c r="B66" s="209" t="str">
        <f>RIGHT(data!$C$96,4)</f>
        <v>2023</v>
      </c>
      <c r="C66" s="12" t="str">
        <f>data!BO$55</f>
        <v>8620</v>
      </c>
      <c r="D66" s="12" t="s">
        <v>1157</v>
      </c>
      <c r="E66" s="207">
        <f>ROUND(N(data!BO59), 0)</f>
        <v>0</v>
      </c>
      <c r="F66" s="315">
        <f>ROUND(N(data!BO60), 2)</f>
        <v>0.45</v>
      </c>
      <c r="G66" s="207">
        <f>ROUND(N(data!BO61), 0)</f>
        <v>46671</v>
      </c>
      <c r="H66" s="207">
        <f>ROUND(N(data!BO62), 0)</f>
        <v>79095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3291</v>
      </c>
      <c r="M66" s="207">
        <f>ROUND(N(data!BO67), 0)</f>
        <v>0</v>
      </c>
      <c r="N66" s="207">
        <f>ROUND(N(data!BO68), 0)</f>
        <v>0</v>
      </c>
      <c r="O66" s="207">
        <f>ROUND(N(data!BO69), 0)</f>
        <v>50477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50477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139</v>
      </c>
      <c r="B67" s="209" t="str">
        <f>RIGHT(data!$C$96,4)</f>
        <v>2023</v>
      </c>
      <c r="C67" s="12" t="str">
        <f>data!BP$55</f>
        <v>8630</v>
      </c>
      <c r="D67" s="12" t="s">
        <v>1157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139</v>
      </c>
      <c r="B68" s="209" t="str">
        <f>RIGHT(data!$C$96,4)</f>
        <v>2023</v>
      </c>
      <c r="C68" s="12" t="str">
        <f>data!BQ$55</f>
        <v>8640</v>
      </c>
      <c r="D68" s="12" t="s">
        <v>1157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139</v>
      </c>
      <c r="B69" s="209" t="str">
        <f>RIGHT(data!$C$96,4)</f>
        <v>2023</v>
      </c>
      <c r="C69" s="12" t="str">
        <f>data!BR$55</f>
        <v>8650</v>
      </c>
      <c r="D69" s="12" t="s">
        <v>1157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139</v>
      </c>
      <c r="B70" s="209" t="str">
        <f>RIGHT(data!$C$96,4)</f>
        <v>2023</v>
      </c>
      <c r="C70" s="12" t="str">
        <f>data!BS$55</f>
        <v>8660</v>
      </c>
      <c r="D70" s="12" t="s">
        <v>1157</v>
      </c>
      <c r="E70" s="207">
        <f>ROUND(N(data!BS59), 0)</f>
        <v>0</v>
      </c>
      <c r="F70" s="315">
        <f>ROUND(N(data!BS60), 2)</f>
        <v>1</v>
      </c>
      <c r="G70" s="207">
        <f>ROUND(N(data!BS61), 0)</f>
        <v>72435</v>
      </c>
      <c r="H70" s="207">
        <f>ROUND(N(data!BS62), 0)</f>
        <v>7385</v>
      </c>
      <c r="I70" s="207">
        <f>ROUND(N(data!BS63), 0)</f>
        <v>0</v>
      </c>
      <c r="J70" s="207">
        <f>ROUND(N(data!BS64), 0)</f>
        <v>1251</v>
      </c>
      <c r="K70" s="207">
        <f>ROUND(N(data!BS65), 0)</f>
        <v>0</v>
      </c>
      <c r="L70" s="207">
        <f>ROUND(N(data!BS66), 0)</f>
        <v>116</v>
      </c>
      <c r="M70" s="207">
        <f>ROUND(N(data!BS67), 0)</f>
        <v>0</v>
      </c>
      <c r="N70" s="207">
        <f>ROUND(N(data!BS68), 0)</f>
        <v>0</v>
      </c>
      <c r="O70" s="207">
        <f>ROUND(N(data!BS69), 0)</f>
        <v>78662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78342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320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430</v>
      </c>
      <c r="AH70" s="207">
        <f>ROUND(N(data!BS91), 0)</f>
        <v>0</v>
      </c>
      <c r="AI70" s="207">
        <f>ROUND(N(data!BS92), 0)</f>
        <v>118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139</v>
      </c>
      <c r="B71" s="209" t="str">
        <f>RIGHT(data!$C$96,4)</f>
        <v>2023</v>
      </c>
      <c r="C71" s="12" t="str">
        <f>data!BT$55</f>
        <v>8670</v>
      </c>
      <c r="D71" s="12" t="s">
        <v>1157</v>
      </c>
      <c r="E71" s="207">
        <f>ROUND(N(data!BT59), 0)</f>
        <v>0</v>
      </c>
      <c r="F71" s="315">
        <f>ROUND(N(data!BT60), 2)</f>
        <v>4.16</v>
      </c>
      <c r="G71" s="207">
        <f>ROUND(N(data!BT61), 0)</f>
        <v>330118</v>
      </c>
      <c r="H71" s="207">
        <f>ROUND(N(data!BT62), 0)</f>
        <v>26897</v>
      </c>
      <c r="I71" s="207">
        <f>ROUND(N(data!BT63), 0)</f>
        <v>0</v>
      </c>
      <c r="J71" s="207">
        <f>ROUND(N(data!BT64), 0)</f>
        <v>1638</v>
      </c>
      <c r="K71" s="207">
        <f>ROUND(N(data!BT65), 0)</f>
        <v>0</v>
      </c>
      <c r="L71" s="207">
        <f>ROUND(N(data!BT66), 0)</f>
        <v>-2529</v>
      </c>
      <c r="M71" s="207">
        <f>ROUND(N(data!BT67), 0)</f>
        <v>0</v>
      </c>
      <c r="N71" s="207">
        <f>ROUND(N(data!BT68), 0)</f>
        <v>0</v>
      </c>
      <c r="O71" s="207">
        <f>ROUND(N(data!BT69), 0)</f>
        <v>364595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357038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7557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706</v>
      </c>
      <c r="AH71" s="207">
        <f>ROUND(N(data!BT91), 0)</f>
        <v>0</v>
      </c>
      <c r="AI71" s="207">
        <f>ROUND(N(data!BT92), 0)</f>
        <v>194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139</v>
      </c>
      <c r="B72" s="209" t="str">
        <f>RIGHT(data!$C$96,4)</f>
        <v>2023</v>
      </c>
      <c r="C72" s="12" t="str">
        <f>data!BU$55</f>
        <v>8680</v>
      </c>
      <c r="D72" s="12" t="s">
        <v>1157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139</v>
      </c>
      <c r="B73" s="209" t="str">
        <f>RIGHT(data!$C$96,4)</f>
        <v>2023</v>
      </c>
      <c r="C73" s="12" t="str">
        <f>data!BV$55</f>
        <v>8690</v>
      </c>
      <c r="D73" s="12" t="s">
        <v>1157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215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428</v>
      </c>
      <c r="AH73" s="207">
        <f>ROUND(N(data!BV91), 0)</f>
        <v>0</v>
      </c>
      <c r="AI73" s="207">
        <f>ROUND(N(data!BV92), 0)</f>
        <v>117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139</v>
      </c>
      <c r="B74" s="209" t="str">
        <f>RIGHT(data!$C$96,4)</f>
        <v>2023</v>
      </c>
      <c r="C74" s="12" t="str">
        <f>data!BW$55</f>
        <v>8700</v>
      </c>
      <c r="D74" s="12" t="s">
        <v>1157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4025597</v>
      </c>
      <c r="J74" s="207">
        <f>ROUND(N(data!BW64), 0)</f>
        <v>20</v>
      </c>
      <c r="K74" s="207">
        <f>ROUND(N(data!BW65), 0)</f>
        <v>0</v>
      </c>
      <c r="L74" s="207">
        <f>ROUND(N(data!BW66), 0)</f>
        <v>69185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456</v>
      </c>
      <c r="AH74" s="207">
        <f>ROUND(N(data!BW91), 0)</f>
        <v>0</v>
      </c>
      <c r="AI74" s="207">
        <f>ROUND(N(data!BW92), 0)</f>
        <v>125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139</v>
      </c>
      <c r="B75" s="209" t="str">
        <f>RIGHT(data!$C$96,4)</f>
        <v>2023</v>
      </c>
      <c r="C75" s="12" t="str">
        <f>data!BX$55</f>
        <v>8710</v>
      </c>
      <c r="D75" s="12" t="s">
        <v>1157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139</v>
      </c>
      <c r="B76" s="209" t="str">
        <f>RIGHT(data!$C$96,4)</f>
        <v>2023</v>
      </c>
      <c r="C76" s="12" t="str">
        <f>data!BY$55</f>
        <v>8720</v>
      </c>
      <c r="D76" s="12" t="s">
        <v>1157</v>
      </c>
      <c r="E76" s="207">
        <f>ROUND(N(data!BY59), 0)</f>
        <v>0</v>
      </c>
      <c r="F76" s="315">
        <f>ROUND(N(data!BY60), 2)</f>
        <v>11.8</v>
      </c>
      <c r="G76" s="207">
        <f>ROUND(N(data!BY61), 0)</f>
        <v>1630959</v>
      </c>
      <c r="H76" s="207">
        <f>ROUND(N(data!BY62), 0)</f>
        <v>106687</v>
      </c>
      <c r="I76" s="207">
        <f>ROUND(N(data!BY63), 0)</f>
        <v>22235</v>
      </c>
      <c r="J76" s="207">
        <f>ROUND(N(data!BY64), 0)</f>
        <v>127376</v>
      </c>
      <c r="K76" s="207">
        <f>ROUND(N(data!BY65), 0)</f>
        <v>0</v>
      </c>
      <c r="L76" s="207">
        <f>ROUND(N(data!BY66), 0)</f>
        <v>1384577</v>
      </c>
      <c r="M76" s="207">
        <f>ROUND(N(data!BY67), 0)</f>
        <v>456029</v>
      </c>
      <c r="N76" s="207">
        <f>ROUND(N(data!BY68), 0)</f>
        <v>0</v>
      </c>
      <c r="O76" s="207">
        <f>ROUND(N(data!BY69), 0)</f>
        <v>1871308</v>
      </c>
      <c r="P76" s="207">
        <f>ROUND(N(data!BY70), 0)</f>
        <v>0</v>
      </c>
      <c r="Q76" s="207">
        <f>ROUND(N(data!BY71), 0)</f>
        <v>0</v>
      </c>
      <c r="R76" s="207">
        <f>ROUND(N(data!BY72), 0)</f>
        <v>3200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69808</v>
      </c>
      <c r="X76" s="207">
        <f>ROUND(N(data!BY78), 0)</f>
        <v>1763957</v>
      </c>
      <c r="Y76" s="207">
        <f>ROUND(N(data!BY79), 0)</f>
        <v>0</v>
      </c>
      <c r="Z76" s="207">
        <f>ROUND(N(data!BY80), 0)</f>
        <v>4457</v>
      </c>
      <c r="AA76" s="207">
        <f>ROUND(N(data!BY81), 0)</f>
        <v>5029</v>
      </c>
      <c r="AB76" s="207">
        <f>ROUND(N(data!BY82), 0)</f>
        <v>550</v>
      </c>
      <c r="AC76" s="207">
        <f>ROUND(N(data!BY83), 0)</f>
        <v>24307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2223</v>
      </c>
      <c r="AH76" s="207">
        <f>ROUND(N(data!BY91), 0)</f>
        <v>0</v>
      </c>
      <c r="AI76" s="207">
        <f>ROUND(N(data!BY92), 0)</f>
        <v>610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139</v>
      </c>
      <c r="B77" s="209" t="str">
        <f>RIGHT(data!$C$96,4)</f>
        <v>2023</v>
      </c>
      <c r="C77" s="12" t="str">
        <f>data!BZ$55</f>
        <v>8730</v>
      </c>
      <c r="D77" s="12" t="s">
        <v>1157</v>
      </c>
      <c r="E77" s="207">
        <f>ROUND(N(data!BZ59), 0)</f>
        <v>0</v>
      </c>
      <c r="F77" s="315">
        <f>ROUND(N(data!BZ60), 2)</f>
        <v>8.06</v>
      </c>
      <c r="G77" s="207">
        <f>ROUND(N(data!BZ61), 0)</f>
        <v>614375</v>
      </c>
      <c r="H77" s="207">
        <f>ROUND(N(data!BZ62), 0)</f>
        <v>152850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265</v>
      </c>
      <c r="M77" s="207">
        <f>ROUND(N(data!BZ67), 0)</f>
        <v>0</v>
      </c>
      <c r="N77" s="207">
        <f>ROUND(N(data!BZ68), 0)</f>
        <v>0</v>
      </c>
      <c r="O77" s="207">
        <f>ROUND(N(data!BZ69), 0)</f>
        <v>685554</v>
      </c>
      <c r="P77" s="207">
        <f>ROUND(N(data!BZ70), 0)</f>
        <v>0</v>
      </c>
      <c r="Q77" s="207">
        <f>ROUND(N(data!BZ71), 0)</f>
        <v>21079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664475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139</v>
      </c>
      <c r="B78" s="209" t="str">
        <f>RIGHT(data!$C$96,4)</f>
        <v>2023</v>
      </c>
      <c r="C78" s="12" t="str">
        <f>data!CA$55</f>
        <v>8740</v>
      </c>
      <c r="D78" s="12" t="s">
        <v>1157</v>
      </c>
      <c r="E78" s="207">
        <f>ROUND(N(data!CA59), 0)</f>
        <v>0</v>
      </c>
      <c r="F78" s="315">
        <f>ROUND(N(data!CA60), 2)</f>
        <v>2.96</v>
      </c>
      <c r="G78" s="207">
        <f>ROUND(N(data!CA61), 0)</f>
        <v>302513</v>
      </c>
      <c r="H78" s="207">
        <f>ROUND(N(data!CA62), 0)</f>
        <v>13079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109</v>
      </c>
      <c r="M78" s="207">
        <f>ROUND(N(data!CA67), 0)</f>
        <v>0</v>
      </c>
      <c r="N78" s="207">
        <f>ROUND(N(data!CA68), 0)</f>
        <v>0</v>
      </c>
      <c r="O78" s="207">
        <f>ROUND(N(data!CA69), 0)</f>
        <v>330116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327182</v>
      </c>
      <c r="Y78" s="207">
        <f>ROUND(N(data!CA79), 0)</f>
        <v>0</v>
      </c>
      <c r="Z78" s="207">
        <f>ROUND(N(data!CA80), 0)</f>
        <v>840</v>
      </c>
      <c r="AA78" s="207">
        <f>ROUND(N(data!CA81), 0)</f>
        <v>0</v>
      </c>
      <c r="AB78" s="207">
        <f>ROUND(N(data!CA82), 0)</f>
        <v>0</v>
      </c>
      <c r="AC78" s="207">
        <f>ROUND(N(data!CA83), 0)</f>
        <v>2094</v>
      </c>
      <c r="AD78" s="207">
        <f>ROUND(N(data!CA84), 0)</f>
        <v>-8347</v>
      </c>
      <c r="AE78" s="207">
        <f>ROUND(N(data!CA89), 0)</f>
        <v>0</v>
      </c>
      <c r="AF78" s="207">
        <f>ROUND(N(data!CA87), 0)</f>
        <v>0</v>
      </c>
      <c r="AG78" s="207">
        <f>ROUND(N(data!CA90), 0)</f>
        <v>3882</v>
      </c>
      <c r="AH78" s="207">
        <f>ROUND(N(data!CA91), 0)</f>
        <v>0</v>
      </c>
      <c r="AI78" s="207">
        <f>ROUND(N(data!CA92), 0)</f>
        <v>1065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139</v>
      </c>
      <c r="B79" s="209" t="str">
        <f>RIGHT(data!$C$96,4)</f>
        <v>2023</v>
      </c>
      <c r="C79" s="12" t="str">
        <f>data!CB$55</f>
        <v>8770</v>
      </c>
      <c r="D79" s="12" t="s">
        <v>1157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139</v>
      </c>
      <c r="B80" s="209" t="str">
        <f>RIGHT(data!$C$96,4)</f>
        <v>2023</v>
      </c>
      <c r="C80" s="12" t="str">
        <f>data!CC$55</f>
        <v>8790</v>
      </c>
      <c r="D80" s="12" t="s">
        <v>1157</v>
      </c>
      <c r="E80" s="207">
        <f>ROUND(N(data!CC59), 0)</f>
        <v>0</v>
      </c>
      <c r="F80" s="315">
        <f>ROUND(N(data!CC60), 2)</f>
        <v>4.67</v>
      </c>
      <c r="G80" s="207">
        <f>ROUND(N(data!CC61), 0)</f>
        <v>200934</v>
      </c>
      <c r="H80" s="207">
        <f>ROUND(N(data!CC62), 0)</f>
        <v>226672</v>
      </c>
      <c r="I80" s="207">
        <f>ROUND(N(data!CC63), 0)</f>
        <v>4000</v>
      </c>
      <c r="J80" s="207">
        <f>ROUND(N(data!CC64), 0)</f>
        <v>-33026</v>
      </c>
      <c r="K80" s="207">
        <f>ROUND(N(data!CC65), 0)</f>
        <v>0</v>
      </c>
      <c r="L80" s="207">
        <f>ROUND(N(data!CC66), 0)</f>
        <v>179</v>
      </c>
      <c r="M80" s="207">
        <f>ROUND(N(data!CC67), 0)</f>
        <v>0</v>
      </c>
      <c r="N80" s="207">
        <f>ROUND(N(data!CC68), 0)</f>
        <v>0</v>
      </c>
      <c r="O80" s="207">
        <f>ROUND(N(data!CC69), 0)</f>
        <v>4996969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217319</v>
      </c>
      <c r="Y80" s="207">
        <f>ROUND(N(data!CC79), 0)</f>
        <v>0</v>
      </c>
      <c r="Z80" s="207">
        <f>ROUND(N(data!CC80), 0)</f>
        <v>0</v>
      </c>
      <c r="AA80" s="207">
        <f>ROUND(N(data!CC81), 0)</f>
        <v>4779330</v>
      </c>
      <c r="AB80" s="207">
        <f>ROUND(N(data!CC82), 0)</f>
        <v>343</v>
      </c>
      <c r="AC80" s="207">
        <f>ROUND(N(data!CC83), 0)</f>
        <v>-23</v>
      </c>
      <c r="AD80" s="207">
        <f>ROUND(N(data!CC84), 0)</f>
        <v>11301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EA1F-E601-40FC-9DE9-4E3A73EC87C7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>HOLY FAMILY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H-139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5633 N. Lidgerwood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Spokane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09BB-4C7F-4ED1-A5EC-CEE424781A53}">
  <sheetPr codeName="Sheet9">
    <tabColor rgb="FF92D050"/>
  </sheetPr>
  <dimension ref="A2:M94"/>
  <sheetViews>
    <sheetView zoomScaleNormal="100" workbookViewId="0">
      <selection activeCell="G80" sqref="G80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139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725</v>
      </c>
      <c r="C13" s="24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0" t="s">
        <v>364</v>
      </c>
      <c r="C14" s="240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0">
        <f>ROUND(N('Prior Year'!C85), 0)</f>
        <v>6419254</v>
      </c>
      <c r="C15" s="240">
        <f>data!C85</f>
        <v>10787320</v>
      </c>
      <c r="D15" s="240">
        <f>ROUND(N('Prior Year'!C59), 0)</f>
        <v>2937</v>
      </c>
      <c r="E15" s="1">
        <f>data!C59</f>
        <v>2596</v>
      </c>
      <c r="F15" s="216">
        <f t="shared" ref="F15:F59" si="0">IF(B15=0,"",IF(D15=0,"",B15/D15))</f>
        <v>2185.6499829758259</v>
      </c>
      <c r="G15" s="216">
        <f t="shared" ref="G15:G29" si="1">IF(C15=0,"",IF(E15=0,"",C15/E15))</f>
        <v>4155.3620955315873</v>
      </c>
      <c r="H15" s="6">
        <f t="shared" ref="H15:H30" si="2">IF(B15 = 0, "", IF(C15 = 0, "", IF(D15 = 0, "", IF(E15 = 0, "", IF(G15 / F15 - 1 &lt; -0.25, G15 / F15 - 1, IF(G15 / F15 - 1 &gt; 0.25, G15 / F15 - 1, ""))))))</f>
        <v>0.90120198929287909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736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737</v>
      </c>
      <c r="B17" s="240">
        <f>ROUND(N('Prior Year'!E85), 0)</f>
        <v>31282602</v>
      </c>
      <c r="C17" s="240">
        <f>data!E85</f>
        <v>58211841.379999995</v>
      </c>
      <c r="D17" s="240">
        <f>ROUND(N('Prior Year'!E59), 0)</f>
        <v>36535</v>
      </c>
      <c r="E17" s="1">
        <f>data!E59</f>
        <v>34490</v>
      </c>
      <c r="F17" s="216">
        <f t="shared" si="0"/>
        <v>856.23654030381829</v>
      </c>
      <c r="G17" s="216">
        <f t="shared" si="1"/>
        <v>1687.788964337489</v>
      </c>
      <c r="H17" s="6">
        <f t="shared" si="2"/>
        <v>0.97117138184573526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738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739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740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741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742</v>
      </c>
      <c r="B22" s="240">
        <f>ROUND(N('Prior Year'!J85), 0)</f>
        <v>0</v>
      </c>
      <c r="C22" s="240">
        <f>data!J85</f>
        <v>0</v>
      </c>
      <c r="D22" s="240">
        <f>ROUND(N('Prior Year'!J59), 0)</f>
        <v>1512</v>
      </c>
      <c r="E22" s="1">
        <f>data!J59</f>
        <v>1759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743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744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745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747</v>
      </c>
      <c r="B27" s="240">
        <f>ROUND(N('Prior Year'!O85), 0)</f>
        <v>0</v>
      </c>
      <c r="C27" s="240">
        <f>data!O85</f>
        <v>0</v>
      </c>
      <c r="D27" s="240">
        <f>ROUND(N('Prior Year'!O59), 0)</f>
        <v>829</v>
      </c>
      <c r="E27" s="1">
        <f>data!O59</f>
        <v>1034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748</v>
      </c>
      <c r="B28" s="240">
        <f>ROUND(N('Prior Year'!P85), 0)</f>
        <v>31857038</v>
      </c>
      <c r="C28" s="240">
        <f>data!P85</f>
        <v>46544881.280000001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749</v>
      </c>
      <c r="B29" s="240">
        <f>ROUND(N('Prior Year'!Q85), 0)</f>
        <v>1304453</v>
      </c>
      <c r="C29" s="240">
        <f>data!Q85</f>
        <v>2838814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750</v>
      </c>
      <c r="B30" s="240">
        <f>ROUND(N('Prior Year'!R85), 0)</f>
        <v>4371920</v>
      </c>
      <c r="C30" s="240">
        <f>data!R85</f>
        <v>5244536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751</v>
      </c>
      <c r="B31" s="240">
        <f>ROUND(N('Prior Year'!S85), 0)</f>
        <v>-50364</v>
      </c>
      <c r="C31" s="240">
        <f>data!S85</f>
        <v>249557</v>
      </c>
      <c r="D31" s="240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753</v>
      </c>
      <c r="B32" s="240">
        <f>ROUND(N('Prior Year'!T85), 0)</f>
        <v>995147</v>
      </c>
      <c r="C32" s="240">
        <f>data!T85</f>
        <v>1440474</v>
      </c>
      <c r="D32" s="240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754</v>
      </c>
      <c r="B33" s="240">
        <f>ROUND(N('Prior Year'!U85), 0)</f>
        <v>8237682</v>
      </c>
      <c r="C33" s="240">
        <f>data!U85</f>
        <v>10539461.98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755</v>
      </c>
      <c r="B34" s="240">
        <f>ROUND(N('Prior Year'!V85), 0)</f>
        <v>3454068</v>
      </c>
      <c r="C34" s="240">
        <f>data!V85</f>
        <v>4581674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756</v>
      </c>
      <c r="B35" s="240">
        <f>ROUND(N('Prior Year'!W85), 0)</f>
        <v>0</v>
      </c>
      <c r="C35" s="240">
        <f>data!W85</f>
        <v>0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757</v>
      </c>
      <c r="B36" s="240">
        <f>ROUND(N('Prior Year'!X85), 0)</f>
        <v>0</v>
      </c>
      <c r="C36" s="240">
        <f>data!X85</f>
        <v>0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758</v>
      </c>
      <c r="B37" s="240">
        <f>ROUND(N('Prior Year'!Y85), 0)</f>
        <v>10450404</v>
      </c>
      <c r="C37" s="240">
        <f>data!Y85</f>
        <v>12002697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759</v>
      </c>
      <c r="B38" s="240">
        <f>ROUND(N('Prior Year'!Z85), 0)</f>
        <v>120480</v>
      </c>
      <c r="C38" s="240">
        <f>data!Z85</f>
        <v>102737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760</v>
      </c>
      <c r="B39" s="240">
        <f>ROUND(N('Prior Year'!AA85), 0)</f>
        <v>732975</v>
      </c>
      <c r="C39" s="240">
        <f>data!AA85</f>
        <v>1044317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761</v>
      </c>
      <c r="B40" s="240">
        <f>ROUND(N('Prior Year'!AB85), 0)</f>
        <v>23396767</v>
      </c>
      <c r="C40" s="240">
        <f>data!AB85</f>
        <v>30984388.329999998</v>
      </c>
      <c r="D40" s="240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762</v>
      </c>
      <c r="B41" s="240">
        <f>ROUND(N('Prior Year'!AC85), 0)</f>
        <v>3922679</v>
      </c>
      <c r="C41" s="240">
        <f>data!AC85</f>
        <v>6917335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763</v>
      </c>
      <c r="B42" s="240">
        <f>ROUND(N('Prior Year'!AD85), 0)</f>
        <v>0</v>
      </c>
      <c r="C42" s="240">
        <f>data!AD85</f>
        <v>41023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764</v>
      </c>
      <c r="B43" s="240">
        <f>ROUND(N('Prior Year'!AE85), 0)</f>
        <v>1023937</v>
      </c>
      <c r="C43" s="240">
        <f>data!AE85</f>
        <v>956540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765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766</v>
      </c>
      <c r="B45" s="240">
        <f>ROUND(N('Prior Year'!AG85), 0)</f>
        <v>9855084</v>
      </c>
      <c r="C45" s="240">
        <f>data!AG85</f>
        <v>19698368.98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767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768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0">
        <f>ROUND(N('Prior Year'!AJ85), 0)</f>
        <v>2844382</v>
      </c>
      <c r="C48" s="240">
        <f>data!AJ85</f>
        <v>3211764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770</v>
      </c>
      <c r="B49" s="240">
        <f>ROUND(N('Prior Year'!AK85), 0)</f>
        <v>578911</v>
      </c>
      <c r="C49" s="240">
        <f>data!AK85</f>
        <v>623414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771</v>
      </c>
      <c r="B50" s="240">
        <f>ROUND(N('Prior Year'!AL85), 0)</f>
        <v>100804</v>
      </c>
      <c r="C50" s="240">
        <f>data!AL85</f>
        <v>136708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772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773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774</v>
      </c>
      <c r="B53" s="240">
        <f>ROUND(N('Prior Year'!AO85), 0)</f>
        <v>0</v>
      </c>
      <c r="C53" s="240">
        <f>data!AO85</f>
        <v>0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775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776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777</v>
      </c>
      <c r="B56" s="240">
        <f>ROUND(N('Prior Year'!AR85), 0)</f>
        <v>7224</v>
      </c>
      <c r="C56" s="240">
        <f>data!AR85</f>
        <v>17261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778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779</v>
      </c>
      <c r="B58" s="240">
        <f>ROUND(N('Prior Year'!AT85), 0)</f>
        <v>-3000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780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781</v>
      </c>
      <c r="B60" s="240">
        <f>ROUND(N('Prior Year'!AV85), 0)</f>
        <v>853813</v>
      </c>
      <c r="C60" s="240">
        <f>data!AV85</f>
        <v>5946669</v>
      </c>
      <c r="D60" s="240" t="s">
        <v>752</v>
      </c>
      <c r="E60" s="4" t="s">
        <v>752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782</v>
      </c>
      <c r="B61" s="240">
        <f>ROUND(N('Prior Year'!AW85), 0)</f>
        <v>0</v>
      </c>
      <c r="C61" s="240">
        <f>data!AW85</f>
        <v>0</v>
      </c>
      <c r="D61" s="240" t="s">
        <v>752</v>
      </c>
      <c r="E61" s="4" t="s">
        <v>752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783</v>
      </c>
      <c r="B62" s="240">
        <f>ROUND(N('Prior Year'!AX85), 0)</f>
        <v>0</v>
      </c>
      <c r="C62" s="240">
        <f>data!AX85</f>
        <v>27411</v>
      </c>
      <c r="D62" s="240" t="s">
        <v>752</v>
      </c>
      <c r="E62" s="4" t="s">
        <v>752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784</v>
      </c>
      <c r="B63" s="240">
        <f>ROUND(N('Prior Year'!AY85), 0)</f>
        <v>3035554</v>
      </c>
      <c r="C63" s="240">
        <f>data!AY85</f>
        <v>5512894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785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786</v>
      </c>
      <c r="B65" s="240">
        <f>ROUND(N('Prior Year'!BA85), 0)</f>
        <v>650114</v>
      </c>
      <c r="C65" s="240">
        <f>data!BA85</f>
        <v>926082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787</v>
      </c>
      <c r="B66" s="240">
        <f>ROUND(N('Prior Year'!BB85), 0)</f>
        <v>1889590</v>
      </c>
      <c r="C66" s="240">
        <f>data!BB85</f>
        <v>4213737</v>
      </c>
      <c r="D66" s="240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788</v>
      </c>
      <c r="B67" s="240">
        <f>ROUND(N('Prior Year'!BC85), 0)</f>
        <v>0</v>
      </c>
      <c r="C67" s="240">
        <f>data!BC85</f>
        <v>0</v>
      </c>
      <c r="D67" s="240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789</v>
      </c>
      <c r="B68" s="240">
        <f>ROUND(N('Prior Year'!BD85), 0)</f>
        <v>-18794</v>
      </c>
      <c r="C68" s="240">
        <f>data!BD85</f>
        <v>25968</v>
      </c>
      <c r="D68" s="240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790</v>
      </c>
      <c r="B69" s="240">
        <f>ROUND(N('Prior Year'!BE85), 0)</f>
        <v>9164581</v>
      </c>
      <c r="C69" s="240">
        <f>data!BE85</f>
        <v>14339799</v>
      </c>
      <c r="D69" s="240">
        <f>ROUND(N('Prior Year'!BE59), 0)</f>
        <v>267610</v>
      </c>
      <c r="E69" s="1">
        <f>data!BE59</f>
        <v>267610</v>
      </c>
      <c r="F69" s="216">
        <f>IF(B69=0,"",IF(D69=0,"",B69/D69))</f>
        <v>34.246033406823365</v>
      </c>
      <c r="G69" s="216">
        <f t="shared" si="5"/>
        <v>53.584690407682821</v>
      </c>
      <c r="H69" s="6">
        <f>IF(B69 = 0, "", IF(C69 = 0, "", IF(D69 = 0, "", IF(E69 = 0, "", IF(G69 / F69 - 1 &lt; -0.25, G69 / F69 - 1, IF(G69 / F69 - 1 &gt; 0.25, G69 / F69 - 1, ""))))))</f>
        <v>0.56469772049589606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791</v>
      </c>
      <c r="B70" s="240">
        <f>ROUND(N('Prior Year'!BF85), 0)</f>
        <v>0</v>
      </c>
      <c r="C70" s="240">
        <f>data!BF85</f>
        <v>0</v>
      </c>
      <c r="D70" s="240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792</v>
      </c>
      <c r="B71" s="240">
        <f>ROUND(N('Prior Year'!BG85), 0)</f>
        <v>993</v>
      </c>
      <c r="C71" s="240">
        <f>data!BG85</f>
        <v>777</v>
      </c>
      <c r="D71" s="240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793</v>
      </c>
      <c r="B72" s="240">
        <f>ROUND(N('Prior Year'!BH85), 0)</f>
        <v>1028</v>
      </c>
      <c r="C72" s="240">
        <f>data!BH85</f>
        <v>2181</v>
      </c>
      <c r="D72" s="240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794</v>
      </c>
      <c r="B73" s="240">
        <f>ROUND(N('Prior Year'!BI85), 0)</f>
        <v>0</v>
      </c>
      <c r="C73" s="240">
        <f>data!BI85</f>
        <v>0</v>
      </c>
      <c r="D73" s="240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795</v>
      </c>
      <c r="B74" s="240">
        <f>ROUND(N('Prior Year'!BJ85), 0)</f>
        <v>59</v>
      </c>
      <c r="C74" s="240">
        <f>data!BJ85</f>
        <v>0</v>
      </c>
      <c r="D74" s="240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796</v>
      </c>
      <c r="B75" s="240">
        <f>ROUND(N('Prior Year'!BK85), 0)</f>
        <v>0</v>
      </c>
      <c r="C75" s="240">
        <f>data!BK85</f>
        <v>0</v>
      </c>
      <c r="D75" s="240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797</v>
      </c>
      <c r="B76" s="240">
        <f>ROUND(N('Prior Year'!BL85), 0)</f>
        <v>429186</v>
      </c>
      <c r="C76" s="240">
        <f>data!BL85</f>
        <v>407819</v>
      </c>
      <c r="D76" s="240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798</v>
      </c>
      <c r="B77" s="240">
        <f>ROUND(N('Prior Year'!BM85), 0)</f>
        <v>0</v>
      </c>
      <c r="C77" s="240">
        <f>data!BM85</f>
        <v>0</v>
      </c>
      <c r="D77" s="240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799</v>
      </c>
      <c r="B78" s="240">
        <f>ROUND(N('Prior Year'!BN85), 0)</f>
        <v>6831632</v>
      </c>
      <c r="C78" s="240">
        <f>data!BN85</f>
        <v>6909554.4100000001</v>
      </c>
      <c r="D78" s="240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800</v>
      </c>
      <c r="B79" s="240">
        <f>ROUND(N('Prior Year'!BO85), 0)</f>
        <v>778502</v>
      </c>
      <c r="C79" s="240">
        <f>data!BO85</f>
        <v>179534</v>
      </c>
      <c r="D79" s="240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0">
        <f>ROUND(N('Prior Year'!BP85), 0)</f>
        <v>0</v>
      </c>
      <c r="C80" s="240">
        <f>data!BP85</f>
        <v>0</v>
      </c>
      <c r="D80" s="240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802</v>
      </c>
      <c r="B81" s="240">
        <f>ROUND(N('Prior Year'!BQ85), 0)</f>
        <v>0</v>
      </c>
      <c r="C81" s="240">
        <f>data!BQ85</f>
        <v>0</v>
      </c>
      <c r="D81" s="240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803</v>
      </c>
      <c r="B82" s="240">
        <f>ROUND(N('Prior Year'!BR85), 0)</f>
        <v>0</v>
      </c>
      <c r="C82" s="240">
        <f>data!BR85</f>
        <v>0</v>
      </c>
      <c r="D82" s="240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804</v>
      </c>
      <c r="B83" s="240">
        <f>ROUND(N('Prior Year'!BS85), 0)</f>
        <v>62119</v>
      </c>
      <c r="C83" s="240">
        <f>data!BS85</f>
        <v>159849</v>
      </c>
      <c r="D83" s="240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805</v>
      </c>
      <c r="B84" s="240">
        <f>ROUND(N('Prior Year'!BT85), 0)</f>
        <v>352454</v>
      </c>
      <c r="C84" s="240">
        <f>data!BT85</f>
        <v>720719</v>
      </c>
      <c r="D84" s="240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806</v>
      </c>
      <c r="B85" s="240">
        <f>ROUND(N('Prior Year'!BU85), 0)</f>
        <v>0</v>
      </c>
      <c r="C85" s="240">
        <f>data!BU85</f>
        <v>0</v>
      </c>
      <c r="D85" s="240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807</v>
      </c>
      <c r="B86" s="240">
        <f>ROUND(N('Prior Year'!BV85), 0)</f>
        <v>-46</v>
      </c>
      <c r="C86" s="240">
        <f>data!BV85</f>
        <v>215</v>
      </c>
      <c r="D86" s="240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808</v>
      </c>
      <c r="B87" s="240">
        <f>ROUND(N('Prior Year'!BW85), 0)</f>
        <v>4236023</v>
      </c>
      <c r="C87" s="240">
        <f>data!BW85</f>
        <v>4094801.85</v>
      </c>
      <c r="D87" s="240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809</v>
      </c>
      <c r="B88" s="240">
        <f>ROUND(N('Prior Year'!BX85), 0)</f>
        <v>0</v>
      </c>
      <c r="C88" s="240">
        <f>data!BX85</f>
        <v>0</v>
      </c>
      <c r="D88" s="240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810</v>
      </c>
      <c r="B89" s="240">
        <f>ROUND(N('Prior Year'!BY85), 0)</f>
        <v>2691179</v>
      </c>
      <c r="C89" s="240">
        <f>data!BY85</f>
        <v>5599170.96</v>
      </c>
      <c r="D89" s="240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811</v>
      </c>
      <c r="B90" s="240">
        <f>ROUND(N('Prior Year'!BZ85), 0)</f>
        <v>666178</v>
      </c>
      <c r="C90" s="240">
        <f>data!BZ85</f>
        <v>1453044</v>
      </c>
      <c r="D90" s="240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812</v>
      </c>
      <c r="B91" s="240">
        <f>ROUND(N('Prior Year'!CA85), 0)</f>
        <v>279730</v>
      </c>
      <c r="C91" s="240">
        <f>data!CA85</f>
        <v>654164</v>
      </c>
      <c r="D91" s="240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813</v>
      </c>
      <c r="B92" s="240">
        <f>ROUND(N('Prior Year'!CB85), 0)</f>
        <v>0</v>
      </c>
      <c r="C92" s="240">
        <f>data!CB85</f>
        <v>0</v>
      </c>
      <c r="D92" s="240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814</v>
      </c>
      <c r="B93" s="240">
        <f>ROUND(N('Prior Year'!CC85), 0)</f>
        <v>77805258</v>
      </c>
      <c r="C93" s="240">
        <f>data!CC85</f>
        <v>5384427</v>
      </c>
      <c r="D93" s="240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815</v>
      </c>
      <c r="B94" s="240">
        <f>ROUND(N('Prior Year'!CD85), 0)</f>
        <v>8249459</v>
      </c>
      <c r="C94" s="240">
        <f>data!CD85</f>
        <v>0</v>
      </c>
      <c r="D94" s="240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FAFC-6885-4FAE-B35C-8668DEC4C323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816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817</v>
      </c>
      <c r="B3" s="261"/>
      <c r="C3" s="261"/>
      <c r="D3" s="261"/>
    </row>
    <row r="4" spans="1:4" ht="14.5" x14ac:dyDescent="0.35">
      <c r="A4" s="261" t="s">
        <v>818</v>
      </c>
      <c r="B4" s="261"/>
      <c r="C4" s="261"/>
      <c r="D4" s="261"/>
    </row>
    <row r="5" spans="1:4" ht="14.5" x14ac:dyDescent="0.35">
      <c r="A5" s="261" t="s">
        <v>819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820</v>
      </c>
      <c r="B7" s="261"/>
      <c r="C7" s="261"/>
      <c r="D7" s="261"/>
    </row>
    <row r="8" spans="1:4" ht="14.5" x14ac:dyDescent="0.35">
      <c r="A8" s="261" t="s">
        <v>821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822</v>
      </c>
      <c r="B11" s="261"/>
      <c r="C11" s="261"/>
      <c r="D11" s="261">
        <f>N(data!C380)</f>
        <v>1027673</v>
      </c>
    </row>
    <row r="12" spans="1:4" ht="14.5" x14ac:dyDescent="0.35">
      <c r="A12" s="263" t="s">
        <v>823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824</v>
      </c>
      <c r="B14" s="261"/>
      <c r="C14" s="261"/>
      <c r="D14" s="263" t="s">
        <v>825</v>
      </c>
    </row>
    <row r="15" spans="1:4" ht="14.5" x14ac:dyDescent="0.35">
      <c r="A15" s="261" t="s">
        <v>826</v>
      </c>
      <c r="B15" s="261"/>
      <c r="C15" s="261"/>
      <c r="D15" s="261"/>
    </row>
    <row r="16" spans="1:4" ht="14.5" x14ac:dyDescent="0.35">
      <c r="A16" s="261" t="s">
        <v>826</v>
      </c>
      <c r="B16" s="261"/>
      <c r="C16" s="261"/>
      <c r="D16" s="261"/>
    </row>
    <row r="17" spans="1:4" ht="14.5" x14ac:dyDescent="0.35">
      <c r="A17" s="261" t="s">
        <v>826</v>
      </c>
      <c r="B17" s="261"/>
      <c r="C17" s="261"/>
      <c r="D17" s="261"/>
    </row>
    <row r="18" spans="1:4" ht="14.5" x14ac:dyDescent="0.35">
      <c r="A18" s="261" t="s">
        <v>826</v>
      </c>
      <c r="B18" s="261"/>
      <c r="C18" s="261"/>
      <c r="D18" s="261"/>
    </row>
    <row r="19" spans="1:4" ht="14.5" x14ac:dyDescent="0.35">
      <c r="A19" s="261" t="s">
        <v>826</v>
      </c>
      <c r="B19" s="261"/>
      <c r="C19" s="261"/>
      <c r="D19" s="261"/>
    </row>
    <row r="20" spans="1:4" ht="14.5" x14ac:dyDescent="0.35">
      <c r="A20" s="261" t="s">
        <v>826</v>
      </c>
      <c r="B20" s="261"/>
      <c r="C20" s="261"/>
      <c r="D20" s="261"/>
    </row>
    <row r="21" spans="1:4" ht="14.5" x14ac:dyDescent="0.35">
      <c r="A21" s="261" t="s">
        <v>826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827</v>
      </c>
      <c r="B25" s="261"/>
      <c r="C25" s="261"/>
      <c r="D25" s="261">
        <f>N(data!C414)</f>
        <v>327477</v>
      </c>
    </row>
    <row r="26" spans="1:4" ht="14.5" x14ac:dyDescent="0.35">
      <c r="A26" s="263" t="s">
        <v>823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824</v>
      </c>
      <c r="B28" s="261"/>
      <c r="C28" s="261"/>
      <c r="D28" s="263" t="s">
        <v>825</v>
      </c>
    </row>
    <row r="29" spans="1:4" ht="14.5" x14ac:dyDescent="0.35">
      <c r="A29" s="261" t="s">
        <v>828</v>
      </c>
      <c r="B29" s="261"/>
      <c r="C29" s="261"/>
      <c r="D29" s="261"/>
    </row>
    <row r="30" spans="1:4" ht="14.5" x14ac:dyDescent="0.35">
      <c r="A30" s="261" t="s">
        <v>828</v>
      </c>
      <c r="B30" s="261"/>
      <c r="C30" s="261"/>
      <c r="D30" s="261"/>
    </row>
    <row r="31" spans="1:4" ht="14.5" x14ac:dyDescent="0.35">
      <c r="A31" s="261" t="s">
        <v>828</v>
      </c>
      <c r="B31" s="261"/>
      <c r="C31" s="261"/>
      <c r="D31" s="261"/>
    </row>
    <row r="32" spans="1:4" ht="14.5" x14ac:dyDescent="0.35">
      <c r="A32" s="261" t="s">
        <v>828</v>
      </c>
      <c r="B32" s="261"/>
      <c r="C32" s="261"/>
      <c r="D32" s="261"/>
    </row>
    <row r="33" spans="1:4" ht="14.5" x14ac:dyDescent="0.35">
      <c r="A33" s="261" t="s">
        <v>828</v>
      </c>
      <c r="B33" s="261"/>
      <c r="C33" s="261"/>
      <c r="D33" s="261"/>
    </row>
    <row r="34" spans="1:4" ht="14.5" x14ac:dyDescent="0.35">
      <c r="A34" s="261" t="s">
        <v>828</v>
      </c>
      <c r="B34" s="261"/>
      <c r="C34" s="261"/>
      <c r="D34" s="261"/>
    </row>
    <row r="35" spans="1:4" ht="14.5" x14ac:dyDescent="0.35">
      <c r="A35" s="261" t="s">
        <v>828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043D-C6F5-4664-86C3-0218058FC0A2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H-139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HOLY FAMILY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99208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tr">
        <f>"  "&amp;data!C103</f>
        <v xml:space="preserve">  Spokane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tr">
        <f>"  "&amp;data!C104</f>
        <v xml:space="preserve">  Alex Jackson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tr">
        <f>"  "&amp;data!C105</f>
        <v xml:space="preserve">  Melissa Damm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834</v>
      </c>
      <c r="C10" s="76"/>
      <c r="D10" s="73" t="str">
        <f>"  "&amp;data!C107</f>
        <v xml:space="preserve">  (509)482-2450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835</v>
      </c>
      <c r="C11" s="76"/>
      <c r="D11" s="73" t="str">
        <f>"  "&amp;data!C108</f>
        <v xml:space="preserve">  (509)482-2456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 xml:space="preserve"> X</v>
      </c>
      <c r="D16" s="89" t="s">
        <v>837</v>
      </c>
      <c r="E16" s="241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411</v>
      </c>
      <c r="E17" s="241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838</v>
      </c>
      <c r="C18" s="76"/>
      <c r="D18" s="76"/>
      <c r="E18" s="241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841</v>
      </c>
      <c r="C23" s="73"/>
      <c r="D23" s="73"/>
      <c r="E23" s="73"/>
      <c r="F23" s="72">
        <f>data!C127</f>
        <v>7227</v>
      </c>
      <c r="G23" s="76">
        <f>data!D127</f>
        <v>37597</v>
      </c>
    </row>
    <row r="24" spans="1:7" ht="20.149999999999999" customHeight="1" x14ac:dyDescent="0.3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1034</v>
      </c>
      <c r="G26" s="76">
        <f>data!D130</f>
        <v>1759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12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845</v>
      </c>
      <c r="C31" s="76"/>
      <c r="D31" s="76">
        <f>data!C133</f>
        <v>33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846</v>
      </c>
      <c r="C32" s="76"/>
      <c r="D32" s="76">
        <f>data!C134</f>
        <v>111</v>
      </c>
      <c r="E32" s="73" t="s">
        <v>847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848</v>
      </c>
      <c r="C33" s="76"/>
      <c r="D33" s="76">
        <f>data!C135</f>
        <v>8</v>
      </c>
      <c r="E33" s="73" t="s">
        <v>849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850</v>
      </c>
      <c r="C34" s="76"/>
      <c r="D34" s="76">
        <f>data!C136</f>
        <v>18</v>
      </c>
      <c r="E34" s="73" t="s">
        <v>351</v>
      </c>
      <c r="F34" s="76"/>
      <c r="G34" s="76">
        <f>data!E143</f>
        <v>182</v>
      </c>
    </row>
    <row r="35" spans="1:7" ht="20.149999999999999" customHeight="1" x14ac:dyDescent="0.3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197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F78C-4B6C-48E7-942F-1343AF492D6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854</v>
      </c>
      <c r="G1" s="70" t="s">
        <v>855</v>
      </c>
    </row>
    <row r="2" spans="1:7" ht="20.149999999999999" customHeight="1" x14ac:dyDescent="0.35">
      <c r="A2" s="1" t="str">
        <f>"Hospital: "&amp;data!C98</f>
        <v>Hospital: HOLY FAMILY HOSPITAL</v>
      </c>
      <c r="G2" s="4" t="s">
        <v>856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857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3528</v>
      </c>
      <c r="C7" s="136">
        <f>data!B155</f>
        <v>18352</v>
      </c>
      <c r="D7" s="136">
        <f>data!B156</f>
        <v>93351</v>
      </c>
      <c r="E7" s="136">
        <f>data!B157</f>
        <v>232786142</v>
      </c>
      <c r="F7" s="136">
        <f>data!B158</f>
        <v>290874528</v>
      </c>
      <c r="G7" s="136">
        <f>data!B157+data!B158</f>
        <v>523660670</v>
      </c>
    </row>
    <row r="8" spans="1:7" ht="20.149999999999999" customHeight="1" x14ac:dyDescent="0.35">
      <c r="A8" s="72" t="s">
        <v>358</v>
      </c>
      <c r="B8" s="136">
        <f>data!C154</f>
        <v>1543</v>
      </c>
      <c r="C8" s="136">
        <f>data!C155</f>
        <v>8028</v>
      </c>
      <c r="D8" s="136">
        <f>data!C156</f>
        <v>40837</v>
      </c>
      <c r="E8" s="136">
        <f>data!C157</f>
        <v>92447879</v>
      </c>
      <c r="F8" s="136">
        <f>data!C158</f>
        <v>136634601</v>
      </c>
      <c r="G8" s="136">
        <f>data!C157+data!C158</f>
        <v>229082480</v>
      </c>
    </row>
    <row r="9" spans="1:7" ht="20.149999999999999" customHeight="1" x14ac:dyDescent="0.35">
      <c r="A9" s="72" t="s">
        <v>861</v>
      </c>
      <c r="B9" s="136">
        <f>data!D154</f>
        <v>2156</v>
      </c>
      <c r="C9" s="136">
        <f>data!D155</f>
        <v>11217</v>
      </c>
      <c r="D9" s="136">
        <f>data!D156</f>
        <v>57056</v>
      </c>
      <c r="E9" s="136">
        <f>data!D157</f>
        <v>85862364</v>
      </c>
      <c r="F9" s="136">
        <f>data!D158</f>
        <v>234200205</v>
      </c>
      <c r="G9" s="136">
        <f>data!D157+data!D158</f>
        <v>320062569</v>
      </c>
    </row>
    <row r="10" spans="1:7" ht="20.149999999999999" customHeight="1" x14ac:dyDescent="0.35">
      <c r="A10" s="87" t="s">
        <v>230</v>
      </c>
      <c r="B10" s="136">
        <f>data!E154</f>
        <v>7227</v>
      </c>
      <c r="C10" s="136">
        <f>data!E155</f>
        <v>37597</v>
      </c>
      <c r="D10" s="136">
        <f>data!E156</f>
        <v>191244</v>
      </c>
      <c r="E10" s="136">
        <f>data!E157</f>
        <v>411096385</v>
      </c>
      <c r="F10" s="136">
        <f>data!E158</f>
        <v>661709334</v>
      </c>
      <c r="G10" s="136">
        <f>E10+F10</f>
        <v>1072805719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862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863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864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865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866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8371-CC15-44A6-B88B-B7CE46690CA2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867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HOLY FAMILY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868</v>
      </c>
      <c r="C6" s="72">
        <f>data!C181</f>
        <v>5536749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123613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-588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1615631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640500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869</v>
      </c>
      <c r="C14" s="72">
        <f>data!D189</f>
        <v>7915905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870</v>
      </c>
      <c r="C18" s="72">
        <f>data!C191</f>
        <v>155540</v>
      </c>
    </row>
    <row r="19" spans="1:3" ht="20.149999999999999" customHeight="1" x14ac:dyDescent="0.35">
      <c r="A19" s="72">
        <v>13</v>
      </c>
      <c r="B19" s="73" t="s">
        <v>871</v>
      </c>
      <c r="C19" s="72">
        <f>data!C192</f>
        <v>2528810</v>
      </c>
    </row>
    <row r="20" spans="1:3" ht="20.149999999999999" customHeight="1" x14ac:dyDescent="0.35">
      <c r="A20" s="72">
        <v>14</v>
      </c>
      <c r="B20" s="73" t="s">
        <v>872</v>
      </c>
      <c r="C20" s="72">
        <f>data!D193</f>
        <v>2684350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873</v>
      </c>
      <c r="C24" s="157"/>
    </row>
    <row r="25" spans="1:3" ht="20.149999999999999" customHeight="1" x14ac:dyDescent="0.35">
      <c r="A25" s="72">
        <v>17</v>
      </c>
      <c r="B25" s="73" t="s">
        <v>874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875</v>
      </c>
      <c r="C27" s="72">
        <f>data!D197</f>
        <v>0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876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877</v>
      </c>
      <c r="C32" s="72">
        <f>data!C200</f>
        <v>2002395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4774782</v>
      </c>
    </row>
    <row r="34" spans="1:3" ht="20.149999999999999" customHeight="1" x14ac:dyDescent="0.35">
      <c r="A34" s="72">
        <v>24</v>
      </c>
      <c r="B34" s="73" t="s">
        <v>878</v>
      </c>
      <c r="C34" s="72">
        <f>data!D202</f>
        <v>6777177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879</v>
      </c>
      <c r="C38" s="72">
        <f>data!C204</f>
        <v>-272361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1863481</v>
      </c>
    </row>
    <row r="40" spans="1:3" ht="20.149999999999999" customHeight="1" x14ac:dyDescent="0.35">
      <c r="A40" s="72">
        <v>28</v>
      </c>
      <c r="B40" s="73" t="s">
        <v>880</v>
      </c>
      <c r="C40" s="72">
        <f>data!D206</f>
        <v>1591120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7B1C-8D48-4F33-898D-B69BC1F26FBB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881</v>
      </c>
    </row>
    <row r="3" spans="1:6" ht="20.149999999999999" customHeight="1" x14ac:dyDescent="0.35">
      <c r="A3" s="129" t="str">
        <f>"Hospital: "&amp;data!C98</f>
        <v>Hospital: HOLY FAMILY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882</v>
      </c>
      <c r="D5" s="160"/>
      <c r="E5" s="160"/>
      <c r="F5" s="160" t="s">
        <v>883</v>
      </c>
    </row>
    <row r="6" spans="1:6" ht="20.149999999999999" customHeight="1" x14ac:dyDescent="0.3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3177599</v>
      </c>
      <c r="D7" s="76">
        <f>data!C211</f>
        <v>0</v>
      </c>
      <c r="E7" s="76">
        <f>data!D211</f>
        <v>0</v>
      </c>
      <c r="F7" s="76">
        <f>data!E211</f>
        <v>3177599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3636126</v>
      </c>
      <c r="D8" s="76">
        <f>data!C212</f>
        <v>0</v>
      </c>
      <c r="E8" s="76">
        <f>data!D212</f>
        <v>0</v>
      </c>
      <c r="F8" s="76">
        <f>data!E212</f>
        <v>3636126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97361927</v>
      </c>
      <c r="D9" s="76">
        <f>data!C213</f>
        <v>1213847</v>
      </c>
      <c r="E9" s="76">
        <f>data!D213</f>
        <v>0</v>
      </c>
      <c r="F9" s="76">
        <f>data!E213</f>
        <v>98575774</v>
      </c>
    </row>
    <row r="10" spans="1:6" ht="20.149999999999999" customHeight="1" x14ac:dyDescent="0.3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887</v>
      </c>
      <c r="C11" s="76">
        <f>data!B215</f>
        <v>6679951</v>
      </c>
      <c r="D11" s="76">
        <f>data!C215</f>
        <v>0</v>
      </c>
      <c r="E11" s="76">
        <f>data!D215</f>
        <v>0</v>
      </c>
      <c r="F11" s="76">
        <f>data!E215</f>
        <v>6679951</v>
      </c>
    </row>
    <row r="12" spans="1:6" ht="20.149999999999999" customHeight="1" x14ac:dyDescent="0.35">
      <c r="A12" s="72">
        <v>6</v>
      </c>
      <c r="B12" s="76" t="s">
        <v>888</v>
      </c>
      <c r="C12" s="76">
        <f>data!B216</f>
        <v>43745771</v>
      </c>
      <c r="D12" s="76">
        <f>data!C216</f>
        <v>2936794</v>
      </c>
      <c r="E12" s="76">
        <f>data!D216</f>
        <v>0</v>
      </c>
      <c r="F12" s="76">
        <f>data!E216</f>
        <v>46682565</v>
      </c>
    </row>
    <row r="13" spans="1:6" ht="20.149999999999999" customHeight="1" x14ac:dyDescent="0.35">
      <c r="A13" s="72">
        <v>7</v>
      </c>
      <c r="B13" s="76" t="s">
        <v>889</v>
      </c>
      <c r="C13" s="76">
        <f>data!B217</f>
        <v>0</v>
      </c>
      <c r="D13" s="76">
        <f>data!C217</f>
        <v>107138</v>
      </c>
      <c r="E13" s="76">
        <f>data!D217</f>
        <v>0</v>
      </c>
      <c r="F13" s="76">
        <f>data!E217</f>
        <v>107138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890</v>
      </c>
      <c r="C15" s="76">
        <f>data!B219</f>
        <v>2869227</v>
      </c>
      <c r="D15" s="76">
        <f>data!C219</f>
        <v>220715</v>
      </c>
      <c r="E15" s="76">
        <f>data!D219</f>
        <v>0</v>
      </c>
      <c r="F15" s="76">
        <f>data!E219</f>
        <v>3089942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157470601</v>
      </c>
      <c r="D16" s="76">
        <f>data!C220</f>
        <v>4478494</v>
      </c>
      <c r="E16" s="76">
        <f>data!D220</f>
        <v>0</v>
      </c>
      <c r="F16" s="76">
        <f>data!E220</f>
        <v>161949095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49999999999999" customHeight="1" x14ac:dyDescent="0.3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3537842</v>
      </c>
      <c r="D24" s="76">
        <f>data!C225</f>
        <v>88486</v>
      </c>
      <c r="E24" s="76">
        <f>data!D225</f>
        <v>0</v>
      </c>
      <c r="F24" s="76">
        <f>data!E225</f>
        <v>3626328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64599543</v>
      </c>
      <c r="D25" s="76">
        <f>data!C226</f>
        <v>2912510</v>
      </c>
      <c r="E25" s="76">
        <f>data!D226</f>
        <v>0</v>
      </c>
      <c r="F25" s="76">
        <f>data!E226</f>
        <v>67512053</v>
      </c>
    </row>
    <row r="26" spans="1:6" ht="20.149999999999999" customHeight="1" x14ac:dyDescent="0.3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887</v>
      </c>
      <c r="C27" s="76">
        <f>data!B228</f>
        <v>6017110</v>
      </c>
      <c r="D27" s="76">
        <f>data!C228</f>
        <v>98111</v>
      </c>
      <c r="E27" s="76">
        <f>data!D228</f>
        <v>0</v>
      </c>
      <c r="F27" s="76">
        <f>data!E228</f>
        <v>6115221</v>
      </c>
    </row>
    <row r="28" spans="1:6" ht="20.149999999999999" customHeight="1" x14ac:dyDescent="0.35">
      <c r="A28" s="72">
        <v>16</v>
      </c>
      <c r="B28" s="76" t="s">
        <v>888</v>
      </c>
      <c r="C28" s="76">
        <f>data!B229</f>
        <v>38101942</v>
      </c>
      <c r="D28" s="76">
        <f>data!C229</f>
        <v>1973836</v>
      </c>
      <c r="E28" s="76">
        <f>data!D229</f>
        <v>0</v>
      </c>
      <c r="F28" s="76">
        <f>data!E229</f>
        <v>40075778</v>
      </c>
    </row>
    <row r="29" spans="1:6" ht="20.149999999999999" customHeight="1" x14ac:dyDescent="0.35">
      <c r="A29" s="72">
        <v>17</v>
      </c>
      <c r="B29" s="76" t="s">
        <v>889</v>
      </c>
      <c r="C29" s="76">
        <f>data!B230</f>
        <v>0</v>
      </c>
      <c r="D29" s="76">
        <f>data!C230</f>
        <v>24999</v>
      </c>
      <c r="E29" s="76">
        <f>data!D230</f>
        <v>0</v>
      </c>
      <c r="F29" s="76">
        <f>data!E230</f>
        <v>24999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112256437</v>
      </c>
      <c r="D32" s="76">
        <f>data!C233</f>
        <v>5097942</v>
      </c>
      <c r="E32" s="76">
        <f>data!D233</f>
        <v>0</v>
      </c>
      <c r="F32" s="76">
        <f>data!E233</f>
        <v>117354379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099A-5B08-481F-98FF-7862CA80D216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892</v>
      </c>
      <c r="B1" s="71"/>
      <c r="C1" s="71"/>
      <c r="D1" s="70" t="s">
        <v>893</v>
      </c>
    </row>
    <row r="2" spans="1:4" ht="20.149999999999999" customHeight="1" x14ac:dyDescent="0.35">
      <c r="A2" s="129" t="str">
        <f>"Hospital: "&amp;data!C98</f>
        <v>Hospital: HOLY FAMILY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894</v>
      </c>
      <c r="C4" s="165" t="s">
        <v>895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2865199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414435989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194445587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8391494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33213487</v>
      </c>
    </row>
    <row r="11" spans="1:4" ht="20.149999999999999" customHeight="1" x14ac:dyDescent="0.35">
      <c r="A11" s="72">
        <v>7</v>
      </c>
      <c r="B11" s="167">
        <v>5850</v>
      </c>
      <c r="C11" s="76" t="s">
        <v>896</v>
      </c>
      <c r="D11" s="76">
        <f>data!C243</f>
        <v>147020174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4384418.0500000007</v>
      </c>
    </row>
    <row r="13" spans="1:4" ht="20.149999999999999" customHeight="1" x14ac:dyDescent="0.35">
      <c r="A13" s="72">
        <v>9</v>
      </c>
      <c r="B13" s="76"/>
      <c r="C13" s="76" t="s">
        <v>897</v>
      </c>
      <c r="D13" s="76">
        <f>data!D245</f>
        <v>801891149.04999995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898</v>
      </c>
      <c r="D16" s="72">
        <f>data!C247</f>
        <v>549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4199934</v>
      </c>
    </row>
    <row r="19" spans="1:4" ht="20.149999999999999" customHeight="1" x14ac:dyDescent="0.35">
      <c r="A19" s="170">
        <v>15</v>
      </c>
      <c r="B19" s="167">
        <v>5910</v>
      </c>
      <c r="C19" s="89" t="s">
        <v>899</v>
      </c>
      <c r="D19" s="76">
        <f>data!C250</f>
        <v>7606038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900</v>
      </c>
      <c r="D22" s="76">
        <f>data!D252</f>
        <v>11805972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902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903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